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371" windowWidth="6075" windowHeight="4635" tabRatio="481" firstSheet="1" activeTab="2"/>
  </bookViews>
  <sheets>
    <sheet name="Foglio1" sheetId="1" r:id="rId1"/>
    <sheet name="Foglio2" sheetId="2" r:id="rId2"/>
    <sheet name="Foglio3" sheetId="3" r:id="rId3"/>
    <sheet name="Foglio6" sheetId="4" r:id="rId4"/>
    <sheet name="Foglio5" sheetId="5" r:id="rId5"/>
    <sheet name="Foglio4" sheetId="6" r:id="rId6"/>
  </sheets>
  <definedNames/>
  <calcPr fullCalcOnLoad="1"/>
</workbook>
</file>

<file path=xl/sharedStrings.xml><?xml version="1.0" encoding="utf-8"?>
<sst xmlns="http://schemas.openxmlformats.org/spreadsheetml/2006/main" count="283" uniqueCount="61">
  <si>
    <t>MEN</t>
  </si>
  <si>
    <t>Class</t>
  </si>
  <si>
    <t>%</t>
  </si>
  <si>
    <t>Nr. of player</t>
  </si>
  <si>
    <t>Group</t>
  </si>
  <si>
    <t>WOMEN</t>
  </si>
  <si>
    <t>TOT.</t>
  </si>
  <si>
    <t>weelchair</t>
  </si>
  <si>
    <t>standing</t>
  </si>
  <si>
    <t>TABELLA STATISTICA DI RIFERIMENTO ATTUALI POSIZIONI</t>
  </si>
  <si>
    <t>NELLE RANKING</t>
  </si>
  <si>
    <t>TABELLA DI SUDDIVISIONE PERCENTUALE PER FORMARE I GRUPPI</t>
  </si>
  <si>
    <t>% MEN - WOMEN</t>
  </si>
  <si>
    <t>men</t>
  </si>
  <si>
    <t>women</t>
  </si>
  <si>
    <t>ITTC adyust</t>
  </si>
  <si>
    <t>Phisicall disabled</t>
  </si>
  <si>
    <t>Mentally disabled</t>
  </si>
  <si>
    <t>weehlchair</t>
  </si>
  <si>
    <t>in ranking</t>
  </si>
  <si>
    <t>slots</t>
  </si>
  <si>
    <t>ranking</t>
  </si>
  <si>
    <t>Regional</t>
  </si>
  <si>
    <t>ITTC adjust</t>
  </si>
  <si>
    <t>mentally</t>
  </si>
  <si>
    <t>REGIONAL SLOTS</t>
  </si>
  <si>
    <t>Total reg.</t>
  </si>
  <si>
    <t>n.of players</t>
  </si>
  <si>
    <t>AFRICA</t>
  </si>
  <si>
    <t>PANAM</t>
  </si>
  <si>
    <t>FESPIC</t>
  </si>
  <si>
    <t>EUROPA</t>
  </si>
  <si>
    <t>class</t>
  </si>
  <si>
    <t>in world rank.</t>
  </si>
  <si>
    <t>n.of slots</t>
  </si>
  <si>
    <t>ITTC</t>
  </si>
  <si>
    <t>adjust</t>
  </si>
  <si>
    <t>REGIONAL CHAMPIONSHIP</t>
  </si>
  <si>
    <t>EUROPE</t>
  </si>
  <si>
    <t>Gold</t>
  </si>
  <si>
    <t>Silber</t>
  </si>
  <si>
    <t>Bronze</t>
  </si>
  <si>
    <t>4th p</t>
  </si>
  <si>
    <t>1/2</t>
  </si>
  <si>
    <t>6/7/8</t>
  </si>
  <si>
    <t>% weehlchair/standing/mentally in ranking list</t>
  </si>
  <si>
    <t>Number of player weehlchair/standing/mentally in Sydney</t>
  </si>
  <si>
    <t>?</t>
  </si>
  <si>
    <t xml:space="preserve">     total players</t>
  </si>
  <si>
    <t>Total</t>
  </si>
  <si>
    <t>SLOTS FOR SYDNEY</t>
  </si>
  <si>
    <t>Actually ranking list .</t>
  </si>
  <si>
    <t>Assegnata from ITTC</t>
  </si>
  <si>
    <t>SLOTS FOR REGIONAL CHAMPIONSHIP</t>
  </si>
  <si>
    <t>Winner Medails for Sydney</t>
  </si>
  <si>
    <t>6 version - 18/01/99</t>
  </si>
  <si>
    <t>T target p/wild cards</t>
  </si>
  <si>
    <t xml:space="preserve"> protected class</t>
  </si>
  <si>
    <t>60%+10%w.card -TTP</t>
  </si>
  <si>
    <t>WILD CARD + TEAM TARGET PLAYERS</t>
  </si>
  <si>
    <t>10% of 272 = 27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</si>
</sst>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0" fontId="0" fillId="0" borderId="1" xfId="0" applyNumberFormat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10" fontId="1" fillId="0" borderId="1" xfId="0" applyNumberFormat="1" applyFont="1" applyBorder="1" applyAlignment="1">
      <alignment/>
    </xf>
    <xf numFmtId="0" fontId="6" fillId="0" borderId="20" xfId="0" applyFont="1" applyBorder="1" applyAlignment="1">
      <alignment/>
    </xf>
    <xf numFmtId="10" fontId="0" fillId="0" borderId="10" xfId="0" applyNumberFormat="1" applyBorder="1" applyAlignment="1">
      <alignment/>
    </xf>
    <xf numFmtId="0" fontId="6" fillId="0" borderId="14" xfId="0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10" fontId="0" fillId="0" borderId="19" xfId="0" applyNumberFormat="1" applyBorder="1" applyAlignment="1">
      <alignment/>
    </xf>
    <xf numFmtId="0" fontId="1" fillId="2" borderId="21" xfId="0" applyFont="1" applyFill="1" applyBorder="1" applyAlignment="1">
      <alignment/>
    </xf>
    <xf numFmtId="0" fontId="6" fillId="0" borderId="19" xfId="0" applyFont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4" xfId="0" applyFont="1" applyBorder="1" applyAlignment="1">
      <alignment/>
    </xf>
    <xf numFmtId="0" fontId="4" fillId="3" borderId="19" xfId="0" applyFont="1" applyFill="1" applyBorder="1" applyAlignment="1">
      <alignment/>
    </xf>
    <xf numFmtId="0" fontId="0" fillId="4" borderId="22" xfId="0" applyFill="1" applyBorder="1" applyAlignment="1">
      <alignment/>
    </xf>
    <xf numFmtId="10" fontId="0" fillId="4" borderId="22" xfId="0" applyNumberFormat="1" applyFill="1" applyBorder="1" applyAlignment="1">
      <alignment/>
    </xf>
    <xf numFmtId="0" fontId="6" fillId="4" borderId="24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6" fillId="4" borderId="2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9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9" fontId="1" fillId="0" borderId="3" xfId="0" applyNumberFormat="1" applyFont="1" applyBorder="1" applyAlignment="1">
      <alignment/>
    </xf>
    <xf numFmtId="0" fontId="0" fillId="4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27" xfId="0" applyBorder="1" applyAlignment="1">
      <alignment/>
    </xf>
    <xf numFmtId="0" fontId="1" fillId="6" borderId="2" xfId="0" applyFont="1" applyFill="1" applyBorder="1" applyAlignment="1">
      <alignment/>
    </xf>
    <xf numFmtId="0" fontId="0" fillId="6" borderId="28" xfId="0" applyFill="1" applyBorder="1" applyAlignment="1">
      <alignment/>
    </xf>
    <xf numFmtId="0" fontId="0" fillId="6" borderId="17" xfId="0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17" xfId="0" applyFill="1" applyBorder="1" applyAlignment="1">
      <alignment/>
    </xf>
    <xf numFmtId="0" fontId="1" fillId="7" borderId="2" xfId="0" applyFont="1" applyFill="1" applyBorder="1" applyAlignment="1">
      <alignment/>
    </xf>
    <xf numFmtId="0" fontId="0" fillId="7" borderId="28" xfId="0" applyFill="1" applyBorder="1" applyAlignment="1">
      <alignment/>
    </xf>
    <xf numFmtId="0" fontId="0" fillId="7" borderId="17" xfId="0" applyFill="1" applyBorder="1" applyAlignment="1">
      <alignment/>
    </xf>
    <xf numFmtId="0" fontId="1" fillId="8" borderId="2" xfId="0" applyFont="1" applyFill="1" applyBorder="1" applyAlignment="1">
      <alignment/>
    </xf>
    <xf numFmtId="0" fontId="0" fillId="8" borderId="28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31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19" xfId="0" applyFill="1" applyBorder="1" applyAlignment="1">
      <alignment/>
    </xf>
    <xf numFmtId="9" fontId="0" fillId="0" borderId="26" xfId="0" applyNumberFormat="1" applyBorder="1" applyAlignment="1">
      <alignment/>
    </xf>
    <xf numFmtId="9" fontId="0" fillId="0" borderId="32" xfId="0" applyNumberFormat="1" applyBorder="1" applyAlignment="1">
      <alignment/>
    </xf>
    <xf numFmtId="0" fontId="0" fillId="7" borderId="6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1" fillId="0" borderId="20" xfId="0" applyFont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4" fillId="5" borderId="26" xfId="0" applyFont="1" applyFill="1" applyBorder="1" applyAlignment="1">
      <alignment/>
    </xf>
    <xf numFmtId="0" fontId="4" fillId="5" borderId="32" xfId="0" applyFont="1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26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1" fillId="0" borderId="33" xfId="0" applyFont="1" applyBorder="1" applyAlignment="1">
      <alignment/>
    </xf>
    <xf numFmtId="0" fontId="1" fillId="6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0" xfId="0" applyFont="1" applyBorder="1" applyAlignment="1">
      <alignment/>
    </xf>
    <xf numFmtId="0" fontId="1" fillId="8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1" fillId="7" borderId="7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8" fillId="5" borderId="26" xfId="0" applyFont="1" applyFill="1" applyBorder="1" applyAlignment="1">
      <alignment/>
    </xf>
    <xf numFmtId="16" fontId="1" fillId="3" borderId="1" xfId="0" applyNumberFormat="1" applyFont="1" applyFill="1" applyBorder="1" applyAlignment="1" quotePrefix="1">
      <alignment/>
    </xf>
    <xf numFmtId="0" fontId="1" fillId="3" borderId="1" xfId="0" applyFont="1" applyFill="1" applyBorder="1" applyAlignment="1" quotePrefix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7" fillId="0" borderId="0" xfId="0" applyFont="1" applyAlignment="1">
      <alignment/>
    </xf>
    <xf numFmtId="0" fontId="1" fillId="0" borderId="3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9" borderId="0" xfId="0" applyFont="1" applyFill="1" applyAlignment="1">
      <alignment/>
    </xf>
    <xf numFmtId="0" fontId="1" fillId="5" borderId="28" xfId="0" applyFont="1" applyFill="1" applyBorder="1" applyAlignment="1">
      <alignment/>
    </xf>
    <xf numFmtId="9" fontId="0" fillId="0" borderId="1" xfId="0" applyNumberFormat="1" applyBorder="1" applyAlignment="1">
      <alignment/>
    </xf>
    <xf numFmtId="0" fontId="0" fillId="0" borderId="38" xfId="0" applyBorder="1" applyAlignment="1">
      <alignment horizontal="right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42975"/>
          <a:ext cx="685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943475"/>
          <a:ext cx="685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24">
      <selection activeCell="A2" sqref="A2"/>
    </sheetView>
  </sheetViews>
  <sheetFormatPr defaultColWidth="11.421875" defaultRowHeight="12.75"/>
  <cols>
    <col min="1" max="1" width="9.140625" style="0" customWidth="1"/>
    <col min="2" max="2" width="5.7109375" style="0" customWidth="1"/>
    <col min="3" max="3" width="12.421875" style="0" customWidth="1"/>
    <col min="4" max="4" width="7.57421875" style="0" customWidth="1"/>
    <col min="5" max="5" width="9.140625" style="0" customWidth="1"/>
    <col min="6" max="6" width="6.7109375" style="0" customWidth="1"/>
    <col min="7" max="7" width="11.8515625" style="0" customWidth="1"/>
    <col min="8" max="8" width="7.140625" style="0" customWidth="1"/>
    <col min="9" max="16384" width="9.140625" style="0" customWidth="1"/>
  </cols>
  <sheetData>
    <row r="1" spans="1:3" ht="12.75">
      <c r="A1" s="1" t="s">
        <v>55</v>
      </c>
      <c r="B1" s="1"/>
      <c r="C1" s="1"/>
    </row>
    <row r="2" ht="12.75">
      <c r="D2" t="s">
        <v>9</v>
      </c>
    </row>
    <row r="3" ht="12.75">
      <c r="D3" t="s">
        <v>10</v>
      </c>
    </row>
    <row r="4" spans="2:6" ht="20.25">
      <c r="B4" s="2" t="s">
        <v>0</v>
      </c>
      <c r="C4" s="2"/>
      <c r="D4" s="2"/>
      <c r="E4" s="2"/>
      <c r="F4" s="2" t="s">
        <v>5</v>
      </c>
    </row>
    <row r="6" spans="2:9" ht="12.75">
      <c r="B6" s="8" t="s">
        <v>1</v>
      </c>
      <c r="C6" s="8" t="s">
        <v>3</v>
      </c>
      <c r="D6" s="8" t="s">
        <v>2</v>
      </c>
      <c r="E6" s="8" t="s">
        <v>4</v>
      </c>
      <c r="F6" s="8" t="s">
        <v>1</v>
      </c>
      <c r="G6" s="8" t="s">
        <v>3</v>
      </c>
      <c r="H6" s="8" t="s">
        <v>2</v>
      </c>
      <c r="I6" s="8" t="s">
        <v>4</v>
      </c>
    </row>
    <row r="8" spans="2:9" ht="12.75">
      <c r="B8" s="6">
        <v>1</v>
      </c>
      <c r="C8" s="3">
        <v>27</v>
      </c>
      <c r="D8" s="15">
        <f>C8/B23</f>
        <v>0.08970099667774087</v>
      </c>
      <c r="E8" s="4"/>
      <c r="F8" s="7">
        <v>1</v>
      </c>
      <c r="G8" s="3">
        <v>1</v>
      </c>
      <c r="H8" s="15">
        <f>G8/F23</f>
        <v>0.011904761904761904</v>
      </c>
      <c r="I8" s="3"/>
    </row>
    <row r="9" spans="2:9" ht="12.75">
      <c r="B9" s="6">
        <v>2</v>
      </c>
      <c r="C9" s="3">
        <v>49</v>
      </c>
      <c r="D9" s="15">
        <f>C9/B23</f>
        <v>0.16279069767441862</v>
      </c>
      <c r="E9" s="4"/>
      <c r="F9" s="7">
        <v>2</v>
      </c>
      <c r="G9" s="3">
        <v>8</v>
      </c>
      <c r="H9" s="15">
        <f>G9/F23</f>
        <v>0.09523809523809523</v>
      </c>
      <c r="I9" s="3"/>
    </row>
    <row r="10" spans="2:9" ht="12.75">
      <c r="B10" s="6">
        <v>3</v>
      </c>
      <c r="C10" s="3">
        <v>92</v>
      </c>
      <c r="D10" s="15">
        <f>C10/B23</f>
        <v>0.30564784053156147</v>
      </c>
      <c r="E10" s="4"/>
      <c r="F10" s="7">
        <v>3</v>
      </c>
      <c r="G10" s="3">
        <v>26</v>
      </c>
      <c r="H10" s="15">
        <f>G10/F23</f>
        <v>0.30952380952380953</v>
      </c>
      <c r="I10" s="3"/>
    </row>
    <row r="11" spans="2:9" ht="12.75">
      <c r="B11" s="6">
        <v>4</v>
      </c>
      <c r="C11" s="3">
        <v>62</v>
      </c>
      <c r="D11" s="15">
        <f>C11/B23</f>
        <v>0.2059800664451827</v>
      </c>
      <c r="E11" s="4"/>
      <c r="F11" s="7">
        <v>4</v>
      </c>
      <c r="G11" s="3">
        <v>25</v>
      </c>
      <c r="H11" s="15">
        <f>G11/F23</f>
        <v>0.2976190476190476</v>
      </c>
      <c r="I11" s="3"/>
    </row>
    <row r="12" spans="2:9" ht="13.5" thickBot="1">
      <c r="B12" s="16">
        <v>5</v>
      </c>
      <c r="C12" s="17">
        <v>71</v>
      </c>
      <c r="D12" s="18">
        <f>C12/B23</f>
        <v>0.23588039867109634</v>
      </c>
      <c r="E12" s="19"/>
      <c r="F12" s="20">
        <v>5</v>
      </c>
      <c r="G12" s="17">
        <v>24</v>
      </c>
      <c r="H12" s="18">
        <f>G12/F23</f>
        <v>0.2857142857142857</v>
      </c>
      <c r="I12" s="17"/>
    </row>
    <row r="13" spans="2:9" ht="13.5" thickTop="1">
      <c r="B13" s="21">
        <v>6</v>
      </c>
      <c r="C13" s="22">
        <v>33</v>
      </c>
      <c r="D13" s="23">
        <f>C13/B24</f>
        <v>0.16019417475728157</v>
      </c>
      <c r="E13" s="24"/>
      <c r="F13" s="25">
        <v>6</v>
      </c>
      <c r="G13" s="22">
        <v>0</v>
      </c>
      <c r="H13" s="23">
        <f>G13/F24</f>
        <v>0</v>
      </c>
      <c r="I13" s="22"/>
    </row>
    <row r="14" spans="2:9" ht="12.75">
      <c r="B14" s="6">
        <v>7</v>
      </c>
      <c r="C14" s="3">
        <v>14</v>
      </c>
      <c r="D14" s="18">
        <f>C14/B24</f>
        <v>0.06796116504854369</v>
      </c>
      <c r="E14" s="4"/>
      <c r="F14" s="7">
        <v>7</v>
      </c>
      <c r="G14" s="3">
        <v>6</v>
      </c>
      <c r="H14" s="15">
        <f>G14/F24</f>
        <v>0.1111111111111111</v>
      </c>
      <c r="I14" s="3"/>
    </row>
    <row r="15" spans="2:9" ht="12.75">
      <c r="B15" s="6">
        <v>8</v>
      </c>
      <c r="C15" s="3">
        <v>61</v>
      </c>
      <c r="D15" s="18">
        <f>C15/B24</f>
        <v>0.2961165048543689</v>
      </c>
      <c r="E15" s="4"/>
      <c r="F15" s="7">
        <v>8</v>
      </c>
      <c r="G15" s="3">
        <v>13</v>
      </c>
      <c r="H15" s="15">
        <f>G15/F24</f>
        <v>0.24074074074074073</v>
      </c>
      <c r="I15" s="3"/>
    </row>
    <row r="16" spans="2:9" ht="12.75">
      <c r="B16" s="6">
        <v>9</v>
      </c>
      <c r="C16" s="3">
        <v>55</v>
      </c>
      <c r="D16" s="18">
        <f>C16/B24</f>
        <v>0.2669902912621359</v>
      </c>
      <c r="E16" s="4"/>
      <c r="F16" s="7">
        <v>9</v>
      </c>
      <c r="G16" s="3">
        <v>19</v>
      </c>
      <c r="H16" s="15">
        <f>G16/F24</f>
        <v>0.35185185185185186</v>
      </c>
      <c r="I16" s="3"/>
    </row>
    <row r="17" spans="2:9" ht="12.75">
      <c r="B17" s="6">
        <v>10</v>
      </c>
      <c r="C17" s="3">
        <v>43</v>
      </c>
      <c r="D17" s="18">
        <f>C17/B24</f>
        <v>0.2087378640776699</v>
      </c>
      <c r="E17" s="4"/>
      <c r="F17" s="7">
        <v>10</v>
      </c>
      <c r="G17" s="3">
        <v>16</v>
      </c>
      <c r="H17" s="15">
        <f>G17/F24</f>
        <v>0.2962962962962963</v>
      </c>
      <c r="I17" s="3"/>
    </row>
    <row r="18" spans="2:9" ht="12.75">
      <c r="B18" s="6">
        <v>11</v>
      </c>
      <c r="C18" s="3">
        <v>33</v>
      </c>
      <c r="D18" s="18">
        <f>C18/B26</f>
        <v>0.06111111111111111</v>
      </c>
      <c r="E18" s="4">
        <v>16</v>
      </c>
      <c r="F18" s="7">
        <v>11</v>
      </c>
      <c r="G18" s="3">
        <v>18</v>
      </c>
      <c r="H18" s="15">
        <f>G18/F26</f>
        <v>0.11538461538461539</v>
      </c>
      <c r="I18" s="3">
        <v>12</v>
      </c>
    </row>
    <row r="19" spans="2:9" ht="12.75">
      <c r="B19" s="8" t="s">
        <v>6</v>
      </c>
      <c r="C19" s="12">
        <f>SUM(C8:C18)</f>
        <v>540</v>
      </c>
      <c r="D19" s="9"/>
      <c r="E19" s="10"/>
      <c r="F19" s="11" t="s">
        <v>6</v>
      </c>
      <c r="G19" s="12">
        <f>SUM(G8:G18)</f>
        <v>156</v>
      </c>
      <c r="H19" s="9"/>
      <c r="I19" s="9"/>
    </row>
    <row r="21" ht="33" customHeight="1">
      <c r="A21" s="1"/>
    </row>
    <row r="22" spans="1:7" ht="12.75">
      <c r="A22" s="6" t="s">
        <v>0</v>
      </c>
      <c r="B22" s="5"/>
      <c r="C22" s="5"/>
      <c r="D22" s="13"/>
      <c r="E22" s="6" t="s">
        <v>5</v>
      </c>
      <c r="F22" s="3"/>
      <c r="G22" s="3"/>
    </row>
    <row r="23" spans="1:10" ht="13.5" thickBot="1">
      <c r="A23" s="3" t="s">
        <v>7</v>
      </c>
      <c r="B23" s="3">
        <f>SUM(C8:C12)</f>
        <v>301</v>
      </c>
      <c r="C23" s="3"/>
      <c r="D23" s="14"/>
      <c r="E23" s="3" t="s">
        <v>7</v>
      </c>
      <c r="F23" s="3">
        <f>SUM(G8:G12)</f>
        <v>84</v>
      </c>
      <c r="G23" s="3"/>
      <c r="I23" s="31" t="s">
        <v>48</v>
      </c>
      <c r="J23" s="32"/>
    </row>
    <row r="24" spans="1:10" ht="13.5" thickTop="1">
      <c r="A24" s="17" t="s">
        <v>8</v>
      </c>
      <c r="B24" s="17">
        <f>SUM(C13:C17)</f>
        <v>206</v>
      </c>
      <c r="C24" s="17"/>
      <c r="D24" s="14"/>
      <c r="E24" s="17" t="s">
        <v>8</v>
      </c>
      <c r="F24" s="17">
        <f>SUM(G13:G17)</f>
        <v>54</v>
      </c>
      <c r="G24" s="17"/>
      <c r="I24" s="28"/>
      <c r="J24" s="29"/>
    </row>
    <row r="25" spans="1:10" ht="12.75">
      <c r="A25" s="3" t="s">
        <v>24</v>
      </c>
      <c r="B25" s="3">
        <v>33</v>
      </c>
      <c r="C25" s="3"/>
      <c r="D25" s="14"/>
      <c r="E25" s="3" t="s">
        <v>24</v>
      </c>
      <c r="F25" s="3">
        <v>18</v>
      </c>
      <c r="G25" s="3"/>
      <c r="I25" s="28"/>
      <c r="J25" s="29"/>
    </row>
    <row r="26" spans="1:10" ht="21" thickBot="1">
      <c r="A26" s="158" t="s">
        <v>49</v>
      </c>
      <c r="B26" s="159">
        <f>SUM(B23:B25)</f>
        <v>540</v>
      </c>
      <c r="C26" s="160"/>
      <c r="E26" s="158" t="s">
        <v>49</v>
      </c>
      <c r="F26" s="159">
        <f>SUM(F23:F25)</f>
        <v>156</v>
      </c>
      <c r="G26" s="160"/>
      <c r="I26" s="33">
        <f>C19+G19</f>
        <v>696</v>
      </c>
      <c r="J26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47">
      <selection activeCell="F46" sqref="F46"/>
    </sheetView>
  </sheetViews>
  <sheetFormatPr defaultColWidth="11.421875" defaultRowHeight="12.75"/>
  <cols>
    <col min="1" max="1" width="9.8515625" style="0" customWidth="1"/>
    <col min="2" max="3" width="10.00390625" style="0" customWidth="1"/>
    <col min="4" max="4" width="11.57421875" style="0" customWidth="1"/>
    <col min="5" max="5" width="10.140625" style="0" customWidth="1"/>
    <col min="6" max="6" width="11.28125" style="0" customWidth="1"/>
    <col min="7" max="16384" width="9.140625" style="0" customWidth="1"/>
  </cols>
  <sheetData>
    <row r="3" ht="12.75">
      <c r="B3" t="s">
        <v>11</v>
      </c>
    </row>
    <row r="9" ht="12.75">
      <c r="A9" t="s">
        <v>50</v>
      </c>
    </row>
    <row r="10" spans="1:3" ht="12.75">
      <c r="A10" s="5" t="s">
        <v>16</v>
      </c>
      <c r="B10" s="5"/>
      <c r="C10" s="5" t="s">
        <v>47</v>
      </c>
    </row>
    <row r="11" spans="1:3" ht="12.75">
      <c r="A11" s="5" t="s">
        <v>17</v>
      </c>
      <c r="B11" s="5"/>
      <c r="C11" s="5" t="s">
        <v>47</v>
      </c>
    </row>
    <row r="12" spans="1:3" ht="12.75">
      <c r="A12" s="5" t="s">
        <v>56</v>
      </c>
      <c r="B12" s="5"/>
      <c r="C12" s="5" t="s">
        <v>47</v>
      </c>
    </row>
    <row r="13" spans="1:3" ht="23.25">
      <c r="A13" s="46" t="s">
        <v>49</v>
      </c>
      <c r="B13" s="3"/>
      <c r="C13" s="47"/>
    </row>
    <row r="17" spans="1:2" ht="23.25">
      <c r="A17" s="26" t="s">
        <v>12</v>
      </c>
      <c r="B17" s="26"/>
    </row>
    <row r="19" spans="1:4" ht="20.25">
      <c r="A19" s="1" t="s">
        <v>51</v>
      </c>
      <c r="B19" s="1"/>
      <c r="C19" s="1"/>
      <c r="D19" s="34">
        <v>668</v>
      </c>
    </row>
    <row r="20" spans="1:4" ht="15.75">
      <c r="A20" s="6" t="s">
        <v>13</v>
      </c>
      <c r="B20" s="15">
        <f>520/668</f>
        <v>0.7784431137724551</v>
      </c>
      <c r="C20" s="3">
        <f>272/100*77.84</f>
        <v>211.72480000000002</v>
      </c>
      <c r="D20" s="36">
        <v>212</v>
      </c>
    </row>
    <row r="21" spans="1:4" ht="15.75">
      <c r="A21" s="6" t="s">
        <v>14</v>
      </c>
      <c r="B21" s="15">
        <f>148/668</f>
        <v>0.2215568862275449</v>
      </c>
      <c r="C21" s="3">
        <f>272/100*22.16</f>
        <v>60.275200000000005</v>
      </c>
      <c r="D21" s="36">
        <v>60</v>
      </c>
    </row>
    <row r="25" spans="1:2" ht="12.75">
      <c r="A25" s="1" t="s">
        <v>52</v>
      </c>
      <c r="B25" s="1"/>
    </row>
    <row r="26" spans="1:4" ht="15.75">
      <c r="A26" s="6" t="s">
        <v>13</v>
      </c>
      <c r="B26" s="15">
        <v>0.72</v>
      </c>
      <c r="C26" s="3">
        <f>272/100*72</f>
        <v>195.84</v>
      </c>
      <c r="D26" s="36">
        <v>196</v>
      </c>
    </row>
    <row r="27" spans="1:4" ht="15.75">
      <c r="A27" s="6" t="s">
        <v>14</v>
      </c>
      <c r="B27" s="15">
        <v>0.28</v>
      </c>
      <c r="C27" s="3">
        <f>272/100*28</f>
        <v>76.16000000000001</v>
      </c>
      <c r="D27" s="36">
        <v>76</v>
      </c>
    </row>
    <row r="28" spans="1:4" ht="15.75">
      <c r="A28" s="6" t="s">
        <v>49</v>
      </c>
      <c r="B28" s="3"/>
      <c r="C28" s="3"/>
      <c r="D28" s="36">
        <f>SUM(D26:D27)</f>
        <v>272</v>
      </c>
    </row>
    <row r="30" ht="12.75">
      <c r="A30" s="1" t="s">
        <v>45</v>
      </c>
    </row>
    <row r="31" spans="1:7" ht="12.75">
      <c r="A31" s="6" t="s">
        <v>0</v>
      </c>
      <c r="B31" s="3"/>
      <c r="C31" s="3"/>
      <c r="E31" s="6" t="s">
        <v>5</v>
      </c>
      <c r="F31" s="3"/>
      <c r="G31" s="3"/>
    </row>
    <row r="32" spans="1:7" ht="12.75">
      <c r="A32" s="3" t="s">
        <v>18</v>
      </c>
      <c r="B32" s="3">
        <v>301</v>
      </c>
      <c r="C32" s="48">
        <f>B32/540</f>
        <v>0.5574074074074075</v>
      </c>
      <c r="E32" s="3" t="s">
        <v>18</v>
      </c>
      <c r="F32" s="3">
        <v>84</v>
      </c>
      <c r="G32" s="48">
        <f>F32/156</f>
        <v>0.5384615384615384</v>
      </c>
    </row>
    <row r="33" spans="1:7" ht="12.75">
      <c r="A33" s="3" t="s">
        <v>8</v>
      </c>
      <c r="B33" s="3">
        <v>206</v>
      </c>
      <c r="C33" s="48">
        <f>B33/540</f>
        <v>0.3814814814814815</v>
      </c>
      <c r="E33" s="3" t="s">
        <v>8</v>
      </c>
      <c r="F33" s="3">
        <v>54</v>
      </c>
      <c r="G33" s="48">
        <f>F33/156</f>
        <v>0.34615384615384615</v>
      </c>
    </row>
    <row r="34" spans="1:7" ht="12.75">
      <c r="A34" s="3" t="s">
        <v>24</v>
      </c>
      <c r="B34" s="3">
        <v>33</v>
      </c>
      <c r="C34" s="48">
        <f>B34/540</f>
        <v>0.06111111111111111</v>
      </c>
      <c r="E34" s="3" t="s">
        <v>24</v>
      </c>
      <c r="F34" s="3">
        <v>18</v>
      </c>
      <c r="G34" s="48">
        <f>F34/156</f>
        <v>0.11538461538461539</v>
      </c>
    </row>
    <row r="35" spans="1:7" ht="12.75">
      <c r="A35" s="3"/>
      <c r="B35" s="5">
        <f>SUM(B32:B34)</f>
        <v>540</v>
      </c>
      <c r="C35" s="3"/>
      <c r="E35" s="3"/>
      <c r="F35" s="5">
        <f>SUM(F32:F34)</f>
        <v>156</v>
      </c>
      <c r="G35" s="3"/>
    </row>
    <row r="37" ht="12.75">
      <c r="A37" s="1" t="s">
        <v>46</v>
      </c>
    </row>
    <row r="38" spans="1:7" ht="12.75">
      <c r="A38" s="6" t="s">
        <v>0</v>
      </c>
      <c r="B38" s="3"/>
      <c r="C38" s="3"/>
      <c r="E38" s="6" t="s">
        <v>5</v>
      </c>
      <c r="F38" s="3"/>
      <c r="G38" s="3"/>
    </row>
    <row r="39" spans="1:7" ht="12.75">
      <c r="A39" s="3" t="s">
        <v>8</v>
      </c>
      <c r="B39" s="3">
        <f>196/100*38.15</f>
        <v>74.774</v>
      </c>
      <c r="C39" s="48">
        <f>206/540</f>
        <v>0.3814814814814815</v>
      </c>
      <c r="E39" s="3" t="s">
        <v>8</v>
      </c>
      <c r="F39" s="3">
        <f>76/100*34.62</f>
        <v>26.3112</v>
      </c>
      <c r="G39" s="48">
        <f>54/156</f>
        <v>0.34615384615384615</v>
      </c>
    </row>
    <row r="40" spans="1:7" ht="12.75">
      <c r="A40" s="3" t="s">
        <v>18</v>
      </c>
      <c r="B40" s="3">
        <f>196/100*55.74</f>
        <v>109.2504</v>
      </c>
      <c r="C40" s="48">
        <f>301/540</f>
        <v>0.5574074074074075</v>
      </c>
      <c r="E40" s="3" t="s">
        <v>18</v>
      </c>
      <c r="F40" s="3">
        <f>76/100*53.85</f>
        <v>40.926</v>
      </c>
      <c r="G40" s="48">
        <f>84/156</f>
        <v>0.5384615384615384</v>
      </c>
    </row>
    <row r="41" spans="1:7" ht="12.75">
      <c r="A41" s="3" t="s">
        <v>24</v>
      </c>
      <c r="B41" s="3">
        <f>196/100*6.11</f>
        <v>11.9756</v>
      </c>
      <c r="C41" s="48">
        <v>0.0611</v>
      </c>
      <c r="E41" s="3" t="s">
        <v>24</v>
      </c>
      <c r="F41" s="3">
        <f>76/100*11.54</f>
        <v>8.770399999999999</v>
      </c>
      <c r="G41" s="48">
        <v>0.1154</v>
      </c>
    </row>
    <row r="42" spans="1:7" ht="12.75">
      <c r="A42" s="3"/>
      <c r="B42" s="5">
        <f>SUM(B39:B41)</f>
        <v>196</v>
      </c>
      <c r="C42" s="3"/>
      <c r="E42" s="3"/>
      <c r="F42" s="5">
        <f>SUM(F39:F41)</f>
        <v>76.0076</v>
      </c>
      <c r="G42" s="3"/>
    </row>
    <row r="44" spans="1:6" ht="12.75">
      <c r="A44" s="6" t="s">
        <v>0</v>
      </c>
      <c r="B44" s="3" t="s">
        <v>23</v>
      </c>
      <c r="E44" s="6" t="s">
        <v>5</v>
      </c>
      <c r="F44" s="3" t="s">
        <v>23</v>
      </c>
    </row>
    <row r="45" spans="1:6" ht="12.75">
      <c r="A45" s="3" t="s">
        <v>8</v>
      </c>
      <c r="B45" s="3">
        <v>74</v>
      </c>
      <c r="E45" s="3" t="s">
        <v>8</v>
      </c>
      <c r="F45" s="3">
        <v>26</v>
      </c>
    </row>
    <row r="46" spans="1:6" ht="12.75">
      <c r="A46" s="3" t="s">
        <v>18</v>
      </c>
      <c r="B46" s="3">
        <v>110</v>
      </c>
      <c r="E46" s="3" t="s">
        <v>18</v>
      </c>
      <c r="F46" s="3">
        <v>42</v>
      </c>
    </row>
    <row r="47" spans="1:7" ht="20.25">
      <c r="A47" s="3" t="s">
        <v>24</v>
      </c>
      <c r="B47" s="3">
        <v>12</v>
      </c>
      <c r="C47" s="2"/>
      <c r="E47" s="3" t="s">
        <v>24</v>
      </c>
      <c r="F47" s="3">
        <v>8</v>
      </c>
      <c r="G47" s="161"/>
    </row>
    <row r="48" spans="1:6" ht="18">
      <c r="A48" s="3"/>
      <c r="B48" s="46">
        <f>SUM(B45:B47)</f>
        <v>196</v>
      </c>
      <c r="E48" s="3"/>
      <c r="F48" s="46">
        <f>SUM(F45:F47)</f>
        <v>76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0">
      <selection activeCell="F17" sqref="F17"/>
    </sheetView>
  </sheetViews>
  <sheetFormatPr defaultColWidth="11.421875" defaultRowHeight="12.75"/>
  <cols>
    <col min="1" max="2" width="9.140625" style="0" customWidth="1"/>
    <col min="3" max="3" width="11.8515625" style="0" customWidth="1"/>
    <col min="4" max="4" width="9.8515625" style="0" customWidth="1"/>
    <col min="5" max="5" width="9.140625" style="0" customWidth="1"/>
    <col min="7" max="7" width="9.140625" style="0" customWidth="1"/>
    <col min="8" max="8" width="11.57421875" style="0" customWidth="1"/>
    <col min="9" max="10" width="9.140625" style="0" customWidth="1"/>
    <col min="11" max="11" width="11.7109375" style="0" customWidth="1"/>
    <col min="12" max="16384" width="9.140625" style="0" customWidth="1"/>
  </cols>
  <sheetData>
    <row r="2" spans="3:8" ht="12.75">
      <c r="C2" s="6" t="s">
        <v>0</v>
      </c>
      <c r="D2" s="3" t="s">
        <v>23</v>
      </c>
      <c r="G2" s="6" t="s">
        <v>5</v>
      </c>
      <c r="H2" s="3" t="s">
        <v>23</v>
      </c>
    </row>
    <row r="3" spans="3:8" ht="12.75">
      <c r="C3" s="3" t="s">
        <v>8</v>
      </c>
      <c r="D3" s="3">
        <v>74</v>
      </c>
      <c r="G3" s="3" t="s">
        <v>8</v>
      </c>
      <c r="H3" s="3">
        <v>26</v>
      </c>
    </row>
    <row r="4" spans="3:8" ht="12.75">
      <c r="C4" s="3" t="s">
        <v>18</v>
      </c>
      <c r="D4" s="3">
        <v>110</v>
      </c>
      <c r="G4" s="3" t="s">
        <v>18</v>
      </c>
      <c r="H4" s="3">
        <v>42</v>
      </c>
    </row>
    <row r="5" spans="3:8" ht="20.25">
      <c r="C5" s="3" t="s">
        <v>24</v>
      </c>
      <c r="D5" s="3">
        <v>12</v>
      </c>
      <c r="E5" s="2"/>
      <c r="G5" s="3" t="s">
        <v>24</v>
      </c>
      <c r="H5" s="3">
        <v>8</v>
      </c>
    </row>
    <row r="6" spans="3:8" ht="18">
      <c r="C6" s="3"/>
      <c r="D6" s="46">
        <f>SUM(D3:D5)</f>
        <v>196</v>
      </c>
      <c r="G6" s="3"/>
      <c r="H6" s="46">
        <f>SUM(H3:H5)</f>
        <v>76</v>
      </c>
    </row>
    <row r="8" spans="1:4" ht="21.75" customHeight="1">
      <c r="A8" s="61"/>
      <c r="B8" s="1" t="s">
        <v>57</v>
      </c>
      <c r="C8" s="1"/>
      <c r="D8" s="1"/>
    </row>
    <row r="9" spans="1:4" ht="21.75" customHeight="1">
      <c r="A9" s="169"/>
      <c r="B9" s="1"/>
      <c r="C9" s="1"/>
      <c r="D9" s="1"/>
    </row>
    <row r="10" spans="2:8" ht="12.75">
      <c r="B10" s="1" t="s">
        <v>0</v>
      </c>
      <c r="H10" s="1" t="s">
        <v>5</v>
      </c>
    </row>
    <row r="11" spans="2:11" ht="12.75">
      <c r="B11" s="62" t="s">
        <v>1</v>
      </c>
      <c r="C11" s="63" t="s">
        <v>3</v>
      </c>
      <c r="D11" s="39" t="s">
        <v>2</v>
      </c>
      <c r="E11" s="8" t="s">
        <v>4</v>
      </c>
      <c r="F11" s="8" t="s">
        <v>15</v>
      </c>
      <c r="G11" s="62" t="s">
        <v>1</v>
      </c>
      <c r="H11" s="63" t="s">
        <v>3</v>
      </c>
      <c r="I11" s="39" t="s">
        <v>2</v>
      </c>
      <c r="J11" s="8" t="s">
        <v>4</v>
      </c>
      <c r="K11" s="8" t="s">
        <v>15</v>
      </c>
    </row>
    <row r="12" spans="3:8" ht="12.75">
      <c r="C12" s="53" t="s">
        <v>19</v>
      </c>
      <c r="H12" s="53" t="s">
        <v>19</v>
      </c>
    </row>
    <row r="13" spans="2:11" ht="15.75">
      <c r="B13" s="6">
        <v>1</v>
      </c>
      <c r="C13" s="40">
        <v>27</v>
      </c>
      <c r="D13" s="15">
        <v>0.08970099667774087</v>
      </c>
      <c r="E13" s="42">
        <f>110/100*8.97</f>
        <v>9.867</v>
      </c>
      <c r="F13" s="60">
        <v>12</v>
      </c>
      <c r="G13" s="37">
        <v>1</v>
      </c>
      <c r="H13" s="64">
        <v>1</v>
      </c>
      <c r="I13" s="15">
        <v>0.011904761904761904</v>
      </c>
      <c r="J13" s="42">
        <f>42/100*1.19</f>
        <v>0.49979999999999997</v>
      </c>
      <c r="K13" s="73"/>
    </row>
    <row r="14" spans="2:11" ht="15.75">
      <c r="B14" s="6">
        <v>2</v>
      </c>
      <c r="C14" s="3">
        <v>49</v>
      </c>
      <c r="D14" s="15">
        <v>0.16279069767441862</v>
      </c>
      <c r="E14" s="42">
        <f>110/100*16.28</f>
        <v>17.908</v>
      </c>
      <c r="F14" s="170">
        <v>20</v>
      </c>
      <c r="G14" s="37">
        <v>2</v>
      </c>
      <c r="H14" s="3">
        <v>8</v>
      </c>
      <c r="I14" s="15">
        <v>0.09523809523809523</v>
      </c>
      <c r="J14" s="42">
        <f>42/100*9.52</f>
        <v>3.9983999999999997</v>
      </c>
      <c r="K14" s="66">
        <v>6</v>
      </c>
    </row>
    <row r="15" spans="2:11" ht="15.75">
      <c r="B15" s="6">
        <v>3</v>
      </c>
      <c r="C15" s="3">
        <v>92</v>
      </c>
      <c r="D15" s="15">
        <v>0.30564784053156147</v>
      </c>
      <c r="E15" s="42">
        <f>110/100*30.56</f>
        <v>33.616</v>
      </c>
      <c r="F15" s="35">
        <v>28</v>
      </c>
      <c r="G15" s="37">
        <v>3</v>
      </c>
      <c r="H15" s="59">
        <v>26</v>
      </c>
      <c r="I15" s="15">
        <v>0.30952380952380953</v>
      </c>
      <c r="J15" s="42">
        <f>42/100*30.95</f>
        <v>12.998999999999999</v>
      </c>
      <c r="K15" s="45">
        <v>12</v>
      </c>
    </row>
    <row r="16" spans="2:11" ht="15.75">
      <c r="B16" s="6">
        <v>4</v>
      </c>
      <c r="C16" s="3">
        <v>62</v>
      </c>
      <c r="D16" s="15">
        <v>0.2059800664451827</v>
      </c>
      <c r="E16" s="42">
        <f>110/100*20.6</f>
        <v>22.660000000000004</v>
      </c>
      <c r="F16" s="35">
        <v>20</v>
      </c>
      <c r="G16" s="37">
        <v>4</v>
      </c>
      <c r="H16" s="3">
        <v>25</v>
      </c>
      <c r="I16" s="15">
        <v>0.2976190476190476</v>
      </c>
      <c r="J16" s="42">
        <f>42/100*29.76</f>
        <v>12.4992</v>
      </c>
      <c r="K16" s="35">
        <v>12</v>
      </c>
    </row>
    <row r="17" spans="2:11" ht="16.5" thickBot="1">
      <c r="B17" s="52">
        <v>5</v>
      </c>
      <c r="C17" s="27">
        <v>71</v>
      </c>
      <c r="D17" s="50">
        <v>0.23588039867109634</v>
      </c>
      <c r="E17" s="51">
        <f>110/100*23.59</f>
        <v>25.949</v>
      </c>
      <c r="F17" s="44">
        <v>24</v>
      </c>
      <c r="G17" s="32">
        <v>5</v>
      </c>
      <c r="H17" s="27">
        <v>24</v>
      </c>
      <c r="I17" s="50">
        <v>0.2857142857142857</v>
      </c>
      <c r="J17" s="42">
        <f>42/100*28.57</f>
        <v>11.9994</v>
      </c>
      <c r="K17" s="44">
        <v>12</v>
      </c>
    </row>
    <row r="18" spans="2:11" ht="17.25" thickBot="1" thickTop="1">
      <c r="B18" s="57"/>
      <c r="C18" s="67"/>
      <c r="D18" s="68"/>
      <c r="E18" s="69">
        <f>SUM(E13:E17)</f>
        <v>110.00000000000001</v>
      </c>
      <c r="F18" s="70">
        <f>SUM(F13:F17)</f>
        <v>104</v>
      </c>
      <c r="G18" s="58"/>
      <c r="H18" s="67"/>
      <c r="I18" s="68"/>
      <c r="J18" s="72">
        <f>SUM(J13:J17)</f>
        <v>41.9958</v>
      </c>
      <c r="K18" s="74">
        <f>SUM(K14:K17)</f>
        <v>42</v>
      </c>
    </row>
    <row r="19" spans="2:11" ht="16.5" thickTop="1">
      <c r="B19" s="53">
        <v>6</v>
      </c>
      <c r="C19" s="40">
        <v>33</v>
      </c>
      <c r="D19" s="54">
        <v>0.16019417475728157</v>
      </c>
      <c r="E19" s="49">
        <f>74/100*16.02</f>
        <v>11.8548</v>
      </c>
      <c r="F19" s="66">
        <v>16</v>
      </c>
      <c r="G19" s="55">
        <v>6</v>
      </c>
      <c r="H19" s="40">
        <v>0</v>
      </c>
      <c r="I19" s="54">
        <v>0</v>
      </c>
      <c r="J19" s="49">
        <f>26/100*0</f>
        <v>0</v>
      </c>
      <c r="K19" s="73"/>
    </row>
    <row r="20" spans="2:11" ht="15.75">
      <c r="B20" s="6">
        <v>7</v>
      </c>
      <c r="C20" s="3">
        <v>14</v>
      </c>
      <c r="D20" s="18">
        <v>0.06796116504854369</v>
      </c>
      <c r="E20" s="42">
        <f>74/100*6.8</f>
        <v>5.032</v>
      </c>
      <c r="F20" s="60">
        <v>8</v>
      </c>
      <c r="G20" s="37">
        <v>7</v>
      </c>
      <c r="H20" s="3">
        <v>6</v>
      </c>
      <c r="I20" s="15">
        <v>0.1111111111111111</v>
      </c>
      <c r="J20" s="49">
        <f>26/100*11.11</f>
        <v>2.8886</v>
      </c>
      <c r="K20" s="75"/>
    </row>
    <row r="21" spans="2:11" ht="15.75">
      <c r="B21" s="6">
        <v>8</v>
      </c>
      <c r="C21" s="3">
        <v>61</v>
      </c>
      <c r="D21" s="18">
        <v>0.2961165048543689</v>
      </c>
      <c r="E21" s="42">
        <f>74/100*29.61</f>
        <v>21.9114</v>
      </c>
      <c r="F21" s="35">
        <v>20</v>
      </c>
      <c r="G21" s="37">
        <v>8</v>
      </c>
      <c r="H21" s="3">
        <v>13</v>
      </c>
      <c r="I21" s="15">
        <v>0.24074074074074073</v>
      </c>
      <c r="J21" s="49">
        <f>26/100*24.07</f>
        <v>6.2582</v>
      </c>
      <c r="K21" s="76">
        <v>10</v>
      </c>
    </row>
    <row r="22" spans="2:11" ht="15.75">
      <c r="B22" s="6">
        <v>9</v>
      </c>
      <c r="C22" s="3">
        <v>55</v>
      </c>
      <c r="D22" s="18">
        <v>0.2669902912621359</v>
      </c>
      <c r="E22" s="42">
        <f>74/100*26.7</f>
        <v>19.758</v>
      </c>
      <c r="F22" s="35">
        <v>20</v>
      </c>
      <c r="G22" s="37">
        <v>9</v>
      </c>
      <c r="H22" s="3">
        <v>19</v>
      </c>
      <c r="I22" s="15">
        <v>0.35185185185185186</v>
      </c>
      <c r="J22" s="56">
        <f>26/100*35.19</f>
        <v>9.1494</v>
      </c>
      <c r="K22" s="45">
        <v>8</v>
      </c>
    </row>
    <row r="23" spans="2:11" ht="16.5" thickBot="1">
      <c r="B23" s="16">
        <v>10</v>
      </c>
      <c r="C23" s="17">
        <v>43</v>
      </c>
      <c r="D23" s="18">
        <v>0.2087378640776699</v>
      </c>
      <c r="E23" s="43">
        <f>74/100*20.87</f>
        <v>15.443800000000001</v>
      </c>
      <c r="F23" s="65">
        <v>16</v>
      </c>
      <c r="G23" s="38">
        <v>10</v>
      </c>
      <c r="H23" s="17">
        <v>16</v>
      </c>
      <c r="I23" s="18">
        <v>0.2962962962962963</v>
      </c>
      <c r="J23" s="56">
        <f>26/100*29.63</f>
        <v>7.7038</v>
      </c>
      <c r="K23" s="65">
        <v>8</v>
      </c>
    </row>
    <row r="24" spans="2:11" ht="17.25" thickBot="1" thickTop="1">
      <c r="B24" s="57"/>
      <c r="C24" s="67"/>
      <c r="D24" s="68"/>
      <c r="E24" s="69">
        <f>SUM(E19:E23)</f>
        <v>74</v>
      </c>
      <c r="F24" s="74">
        <f>SUM(F19:F23)</f>
        <v>80</v>
      </c>
      <c r="G24" s="58"/>
      <c r="H24" s="67"/>
      <c r="I24" s="68"/>
      <c r="J24" s="72">
        <f>SUM(J19:J23)</f>
        <v>26</v>
      </c>
      <c r="K24" s="70">
        <f>SUM(K21:K23)</f>
        <v>26</v>
      </c>
    </row>
    <row r="25" spans="2:11" ht="16.5" thickTop="1">
      <c r="B25" s="53">
        <v>11</v>
      </c>
      <c r="C25" s="40">
        <v>33</v>
      </c>
      <c r="D25" s="18">
        <v>0.0611</v>
      </c>
      <c r="E25" s="43">
        <f>196/100*6.11</f>
        <v>11.9756</v>
      </c>
      <c r="F25" s="170">
        <v>12</v>
      </c>
      <c r="G25" s="55">
        <v>11</v>
      </c>
      <c r="H25" s="40">
        <v>18</v>
      </c>
      <c r="I25" s="18">
        <v>0.1154</v>
      </c>
      <c r="J25" s="56">
        <f>76/100*11.54</f>
        <v>8.770399999999999</v>
      </c>
      <c r="K25" s="76">
        <v>8</v>
      </c>
    </row>
    <row r="26" spans="2:11" ht="28.5" customHeight="1">
      <c r="B26" s="8" t="s">
        <v>6</v>
      </c>
      <c r="C26" s="12">
        <f>SUM(C13:C25)</f>
        <v>540</v>
      </c>
      <c r="D26" s="9"/>
      <c r="E26" s="41"/>
      <c r="F26" s="171">
        <f>F18+F24+F25</f>
        <v>196</v>
      </c>
      <c r="G26" s="39" t="s">
        <v>6</v>
      </c>
      <c r="H26" s="12">
        <f>SUM(H13:H25)</f>
        <v>156</v>
      </c>
      <c r="I26" s="9"/>
      <c r="J26" s="9"/>
      <c r="K26" s="71">
        <f>K18+K24+K25</f>
        <v>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F6" sqref="F6"/>
    </sheetView>
  </sheetViews>
  <sheetFormatPr defaultColWidth="11.421875" defaultRowHeight="12.75"/>
  <cols>
    <col min="1" max="1" width="10.28125" style="0" customWidth="1"/>
    <col min="2" max="12" width="7.57421875" style="0" customWidth="1"/>
    <col min="13" max="16384" width="9.140625" style="0" customWidth="1"/>
  </cols>
  <sheetData>
    <row r="2" spans="1:3" ht="23.25">
      <c r="A2" s="26" t="s">
        <v>37</v>
      </c>
      <c r="B2" s="26"/>
      <c r="C2" s="26"/>
    </row>
    <row r="3" spans="1:3" ht="12.75">
      <c r="A3" s="1"/>
      <c r="B3" s="1"/>
      <c r="C3" s="1"/>
    </row>
    <row r="4" spans="1:3" ht="12.75">
      <c r="A4" s="143" t="s">
        <v>54</v>
      </c>
      <c r="B4" s="166"/>
      <c r="C4" s="144"/>
    </row>
    <row r="5" spans="1:3" ht="12.75">
      <c r="A5" s="1"/>
      <c r="B5" s="1"/>
      <c r="C5" s="1"/>
    </row>
    <row r="6" spans="1:3" ht="12.75">
      <c r="A6" s="1" t="s">
        <v>0</v>
      </c>
      <c r="B6" s="1"/>
      <c r="C6" s="1"/>
    </row>
    <row r="8" spans="1:12" ht="12.75">
      <c r="A8" s="3"/>
      <c r="B8" s="142">
        <v>1</v>
      </c>
      <c r="C8" s="142">
        <v>2</v>
      </c>
      <c r="D8" s="142">
        <v>3</v>
      </c>
      <c r="E8" s="142">
        <v>4</v>
      </c>
      <c r="F8" s="142">
        <v>5</v>
      </c>
      <c r="G8" s="142">
        <v>6</v>
      </c>
      <c r="H8" s="142">
        <v>7</v>
      </c>
      <c r="I8" s="142">
        <v>8</v>
      </c>
      <c r="J8" s="142">
        <v>9</v>
      </c>
      <c r="K8" s="142">
        <v>10</v>
      </c>
      <c r="L8" s="142">
        <v>11</v>
      </c>
    </row>
    <row r="9" spans="1:12" ht="12.75">
      <c r="A9" s="138" t="s">
        <v>28</v>
      </c>
      <c r="B9" s="148"/>
      <c r="C9" s="148"/>
      <c r="D9" s="148" t="s">
        <v>39</v>
      </c>
      <c r="E9" s="148" t="s">
        <v>39</v>
      </c>
      <c r="F9" s="148" t="s">
        <v>39</v>
      </c>
      <c r="G9" s="148" t="s">
        <v>39</v>
      </c>
      <c r="H9" s="148"/>
      <c r="I9" s="148" t="s">
        <v>39</v>
      </c>
      <c r="J9" s="148"/>
      <c r="K9" s="148"/>
      <c r="L9" s="148"/>
    </row>
    <row r="10" spans="1:12" ht="12.75">
      <c r="A10" s="13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ht="12.75">
      <c r="A11" s="13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1:12" ht="13.5" thickBot="1">
      <c r="A12" s="145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2" ht="14.25" thickBot="1" thickTop="1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3.5" thickTop="1">
      <c r="A14" s="153" t="s">
        <v>38</v>
      </c>
      <c r="B14" s="151" t="s">
        <v>39</v>
      </c>
      <c r="C14" s="151" t="s">
        <v>39</v>
      </c>
      <c r="D14" s="151" t="s">
        <v>39</v>
      </c>
      <c r="E14" s="151" t="s">
        <v>39</v>
      </c>
      <c r="F14" s="151" t="s">
        <v>39</v>
      </c>
      <c r="G14" s="151" t="s">
        <v>39</v>
      </c>
      <c r="H14" s="151" t="s">
        <v>39</v>
      </c>
      <c r="I14" s="151" t="s">
        <v>39</v>
      </c>
      <c r="J14" s="151" t="s">
        <v>39</v>
      </c>
      <c r="K14" s="151" t="s">
        <v>39</v>
      </c>
      <c r="L14" s="151" t="s">
        <v>39</v>
      </c>
    </row>
    <row r="15" spans="1:12" ht="12.75">
      <c r="A15" s="139"/>
      <c r="B15" s="148" t="s">
        <v>40</v>
      </c>
      <c r="C15" s="148" t="s">
        <v>40</v>
      </c>
      <c r="D15" s="148" t="s">
        <v>40</v>
      </c>
      <c r="E15" s="148" t="s">
        <v>40</v>
      </c>
      <c r="F15" s="148" t="s">
        <v>40</v>
      </c>
      <c r="G15" s="148" t="s">
        <v>40</v>
      </c>
      <c r="H15" s="148" t="s">
        <v>40</v>
      </c>
      <c r="I15" s="148" t="s">
        <v>40</v>
      </c>
      <c r="J15" s="148" t="s">
        <v>40</v>
      </c>
      <c r="K15" s="148" t="s">
        <v>40</v>
      </c>
      <c r="L15" s="148" t="s">
        <v>40</v>
      </c>
    </row>
    <row r="16" spans="1:12" ht="12.75">
      <c r="A16" s="139"/>
      <c r="B16" s="148"/>
      <c r="C16" s="148" t="s">
        <v>41</v>
      </c>
      <c r="D16" s="148" t="s">
        <v>41</v>
      </c>
      <c r="E16" s="148" t="s">
        <v>41</v>
      </c>
      <c r="F16" s="148" t="s">
        <v>41</v>
      </c>
      <c r="G16" s="148"/>
      <c r="H16" s="148"/>
      <c r="I16" s="148" t="s">
        <v>41</v>
      </c>
      <c r="J16" s="148" t="s">
        <v>41</v>
      </c>
      <c r="K16" s="148" t="s">
        <v>41</v>
      </c>
      <c r="L16" s="148" t="s">
        <v>41</v>
      </c>
    </row>
    <row r="17" spans="1:12" ht="13.5" thickBot="1">
      <c r="A17" s="146"/>
      <c r="B17" s="149"/>
      <c r="C17" s="149" t="s">
        <v>42</v>
      </c>
      <c r="D17" s="149" t="s">
        <v>42</v>
      </c>
      <c r="E17" s="149"/>
      <c r="F17" s="149" t="s">
        <v>42</v>
      </c>
      <c r="G17" s="149" t="s">
        <v>42</v>
      </c>
      <c r="H17" s="149"/>
      <c r="I17" s="149"/>
      <c r="J17" s="149" t="s">
        <v>42</v>
      </c>
      <c r="K17" s="149"/>
      <c r="L17" s="149"/>
    </row>
    <row r="18" spans="1:12" ht="14.25" thickBot="1" thickTop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12" ht="13.5" thickTop="1">
      <c r="A19" s="152" t="s">
        <v>30</v>
      </c>
      <c r="B19" s="151" t="s">
        <v>39</v>
      </c>
      <c r="C19" s="151" t="s">
        <v>39</v>
      </c>
      <c r="D19" s="151" t="s">
        <v>39</v>
      </c>
      <c r="E19" s="151" t="s">
        <v>39</v>
      </c>
      <c r="F19" s="151" t="s">
        <v>39</v>
      </c>
      <c r="G19" s="151"/>
      <c r="H19" s="151"/>
      <c r="I19" s="151" t="s">
        <v>39</v>
      </c>
      <c r="J19" s="151" t="s">
        <v>39</v>
      </c>
      <c r="K19" s="151" t="s">
        <v>39</v>
      </c>
      <c r="L19" s="151" t="s">
        <v>39</v>
      </c>
    </row>
    <row r="20" spans="1:12" ht="12.75">
      <c r="A20" s="140"/>
      <c r="B20" s="148"/>
      <c r="C20" s="148"/>
      <c r="D20" s="148" t="s">
        <v>40</v>
      </c>
      <c r="E20" s="148"/>
      <c r="F20" s="148"/>
      <c r="G20" s="148"/>
      <c r="H20" s="148"/>
      <c r="I20" s="148"/>
      <c r="J20" s="148" t="s">
        <v>40</v>
      </c>
      <c r="K20" s="148" t="s">
        <v>40</v>
      </c>
      <c r="L20" s="148"/>
    </row>
    <row r="21" spans="1:12" ht="12.75">
      <c r="A21" s="140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</row>
    <row r="22" spans="1:12" ht="13.5" thickBot="1">
      <c r="A22" s="147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14.25" thickBot="1" thickTop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1:12" ht="13.5" thickTop="1">
      <c r="A24" s="150" t="s">
        <v>29</v>
      </c>
      <c r="B24" s="151"/>
      <c r="C24" s="151" t="s">
        <v>39</v>
      </c>
      <c r="D24" s="151" t="s">
        <v>39</v>
      </c>
      <c r="E24" s="151" t="s">
        <v>39</v>
      </c>
      <c r="F24" s="151" t="s">
        <v>39</v>
      </c>
      <c r="G24" s="151"/>
      <c r="H24" s="151"/>
      <c r="I24" s="151" t="s">
        <v>39</v>
      </c>
      <c r="J24" s="151"/>
      <c r="K24" s="151"/>
      <c r="L24" s="151"/>
    </row>
    <row r="25" spans="1:12" ht="12.75">
      <c r="A25" s="141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1:12" ht="12.75">
      <c r="A26" s="141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ht="12.75">
      <c r="A27" s="141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</row>
    <row r="28" spans="1:2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ht="12.75">
      <c r="A30" s="1" t="s">
        <v>5</v>
      </c>
    </row>
    <row r="33" spans="1:12" ht="12.75">
      <c r="A33" s="3"/>
      <c r="B33" s="139"/>
      <c r="C33" s="156" t="s">
        <v>43</v>
      </c>
      <c r="D33" s="142">
        <v>3</v>
      </c>
      <c r="E33" s="142">
        <v>4</v>
      </c>
      <c r="F33" s="142">
        <v>5</v>
      </c>
      <c r="G33" s="139"/>
      <c r="H33" s="139"/>
      <c r="I33" s="157" t="s">
        <v>44</v>
      </c>
      <c r="J33" s="142">
        <v>9</v>
      </c>
      <c r="K33" s="142">
        <v>10</v>
      </c>
      <c r="L33" s="142">
        <v>11</v>
      </c>
    </row>
    <row r="34" spans="1:12" ht="12.75">
      <c r="A34" s="138" t="s">
        <v>28</v>
      </c>
      <c r="B34" s="148"/>
      <c r="C34" s="148"/>
      <c r="D34" s="148" t="s">
        <v>39</v>
      </c>
      <c r="E34" s="148"/>
      <c r="F34" s="148"/>
      <c r="G34" s="148"/>
      <c r="H34" s="148"/>
      <c r="I34" s="148"/>
      <c r="J34" s="148" t="s">
        <v>39</v>
      </c>
      <c r="K34" s="148"/>
      <c r="L34" s="148"/>
    </row>
    <row r="35" spans="1:12" ht="12.75">
      <c r="A35" s="13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</row>
    <row r="36" spans="1:12" ht="12.75">
      <c r="A36" s="13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  <row r="37" spans="1:12" ht="13.5" thickBot="1">
      <c r="A37" s="145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12" ht="14.25" thickBot="1" thickTop="1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</row>
    <row r="39" spans="1:12" ht="13.5" thickTop="1">
      <c r="A39" s="153" t="s">
        <v>38</v>
      </c>
      <c r="B39" s="151"/>
      <c r="C39" s="151" t="s">
        <v>39</v>
      </c>
      <c r="D39" s="151" t="s">
        <v>39</v>
      </c>
      <c r="E39" s="151" t="s">
        <v>39</v>
      </c>
      <c r="F39" s="151" t="s">
        <v>39</v>
      </c>
      <c r="G39" s="151"/>
      <c r="H39" s="151"/>
      <c r="I39" s="151" t="s">
        <v>39</v>
      </c>
      <c r="J39" s="151" t="s">
        <v>39</v>
      </c>
      <c r="K39" s="151" t="s">
        <v>39</v>
      </c>
      <c r="L39" s="151" t="s">
        <v>39</v>
      </c>
    </row>
    <row r="40" spans="1:12" ht="12.75">
      <c r="A40" s="139"/>
      <c r="B40" s="148"/>
      <c r="C40" s="148" t="s">
        <v>40</v>
      </c>
      <c r="D40" s="148"/>
      <c r="E40" s="148" t="s">
        <v>40</v>
      </c>
      <c r="F40" s="148"/>
      <c r="G40" s="148"/>
      <c r="H40" s="148"/>
      <c r="I40" s="148" t="s">
        <v>40</v>
      </c>
      <c r="J40" s="148"/>
      <c r="K40" s="148" t="s">
        <v>40</v>
      </c>
      <c r="L40" s="148" t="s">
        <v>40</v>
      </c>
    </row>
    <row r="41" spans="1:12" ht="12.75">
      <c r="A41" s="139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</row>
    <row r="42" spans="1:12" ht="13.5" thickBot="1">
      <c r="A42" s="146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1:12" ht="14.25" thickBot="1" thickTop="1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</row>
    <row r="44" spans="1:12" ht="13.5" thickTop="1">
      <c r="A44" s="152" t="s">
        <v>30</v>
      </c>
      <c r="B44" s="151"/>
      <c r="C44" s="151"/>
      <c r="D44" s="151" t="s">
        <v>39</v>
      </c>
      <c r="E44" s="151" t="s">
        <v>39</v>
      </c>
      <c r="F44" s="151" t="s">
        <v>39</v>
      </c>
      <c r="G44" s="151"/>
      <c r="H44" s="151"/>
      <c r="I44" s="151" t="s">
        <v>39</v>
      </c>
      <c r="J44" s="151" t="s">
        <v>39</v>
      </c>
      <c r="K44" s="151" t="s">
        <v>39</v>
      </c>
      <c r="L44" s="151"/>
    </row>
    <row r="45" spans="1:12" ht="12.75">
      <c r="A45" s="140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</row>
    <row r="46" spans="1:12" ht="12.75">
      <c r="A46" s="140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</row>
    <row r="47" spans="1:12" ht="13.5" thickBot="1">
      <c r="A47" s="147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</row>
    <row r="48" spans="1:12" ht="14.25" thickBot="1" thickTop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</row>
    <row r="49" spans="1:12" ht="13.5" thickTop="1">
      <c r="A49" s="150" t="s">
        <v>29</v>
      </c>
      <c r="B49" s="151"/>
      <c r="C49" s="151"/>
      <c r="D49" s="151"/>
      <c r="E49" s="151"/>
      <c r="F49" s="151" t="s">
        <v>39</v>
      </c>
      <c r="G49" s="151"/>
      <c r="H49" s="151"/>
      <c r="I49" s="151"/>
      <c r="J49" s="151"/>
      <c r="K49" s="151"/>
      <c r="L49" s="151"/>
    </row>
    <row r="50" spans="1:12" ht="12.75">
      <c r="A50" s="141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</row>
    <row r="51" spans="1:12" ht="12.75">
      <c r="A51" s="141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</row>
    <row r="52" spans="1:12" ht="12.75">
      <c r="A52" s="141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</sheetData>
  <printOptions/>
  <pageMargins left="0.75" right="0.24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7"/>
  <sheetViews>
    <sheetView workbookViewId="0" topLeftCell="E26">
      <selection activeCell="N31" sqref="N31"/>
    </sheetView>
  </sheetViews>
  <sheetFormatPr defaultColWidth="11.421875" defaultRowHeight="12.75"/>
  <cols>
    <col min="1" max="1" width="9.140625" style="0" customWidth="1"/>
    <col min="2" max="2" width="10.421875" style="0" customWidth="1"/>
    <col min="3" max="3" width="12.140625" style="0" customWidth="1"/>
    <col min="4" max="4" width="6.8515625" style="0" customWidth="1"/>
    <col min="5" max="6" width="9.140625" style="0" customWidth="1"/>
    <col min="8" max="8" width="5.28125" style="0" customWidth="1"/>
    <col min="9" max="9" width="10.28125" style="0" bestFit="1" customWidth="1"/>
    <col min="10" max="10" width="9.140625" style="0" customWidth="1"/>
    <col min="11" max="11" width="12.00390625" style="0" customWidth="1"/>
    <col min="12" max="12" width="5.28125" style="0" customWidth="1"/>
    <col min="13" max="14" width="9.140625" style="0" customWidth="1"/>
    <col min="15" max="15" width="12.00390625" style="0" customWidth="1"/>
    <col min="16" max="16" width="5.421875" style="0" customWidth="1"/>
    <col min="17" max="16384" width="9.140625" style="0" customWidth="1"/>
  </cols>
  <sheetData>
    <row r="2" ht="20.25">
      <c r="A2" s="2" t="s">
        <v>25</v>
      </c>
    </row>
    <row r="4" ht="15.75">
      <c r="A4" s="87" t="s">
        <v>0</v>
      </c>
    </row>
    <row r="5" spans="3:18" ht="12.75">
      <c r="C5" s="89" t="s">
        <v>28</v>
      </c>
      <c r="D5" s="90"/>
      <c r="E5" s="91"/>
      <c r="F5" s="90"/>
      <c r="G5" s="92" t="s">
        <v>31</v>
      </c>
      <c r="H5" s="93"/>
      <c r="I5" s="94"/>
      <c r="J5" s="93"/>
      <c r="K5" s="95" t="s">
        <v>30</v>
      </c>
      <c r="L5" s="96"/>
      <c r="M5" s="97"/>
      <c r="N5" s="96"/>
      <c r="O5" s="98" t="s">
        <v>29</v>
      </c>
      <c r="P5" s="99"/>
      <c r="Q5" s="100"/>
      <c r="R5" s="134"/>
    </row>
    <row r="6" spans="1:18" ht="12.75">
      <c r="A6" s="126" t="s">
        <v>32</v>
      </c>
      <c r="B6" s="80" t="s">
        <v>26</v>
      </c>
      <c r="C6" s="113" t="s">
        <v>27</v>
      </c>
      <c r="D6" s="114" t="s">
        <v>2</v>
      </c>
      <c r="E6" s="114" t="s">
        <v>34</v>
      </c>
      <c r="F6" s="130" t="s">
        <v>35</v>
      </c>
      <c r="G6" s="107" t="s">
        <v>27</v>
      </c>
      <c r="H6" s="108" t="s">
        <v>2</v>
      </c>
      <c r="I6" s="109" t="s">
        <v>34</v>
      </c>
      <c r="J6" s="109" t="s">
        <v>35</v>
      </c>
      <c r="K6" s="119" t="s">
        <v>27</v>
      </c>
      <c r="L6" s="120" t="s">
        <v>2</v>
      </c>
      <c r="M6" s="121" t="s">
        <v>34</v>
      </c>
      <c r="N6" s="132" t="s">
        <v>35</v>
      </c>
      <c r="O6" s="101" t="s">
        <v>27</v>
      </c>
      <c r="P6" s="102" t="s">
        <v>2</v>
      </c>
      <c r="Q6" s="103" t="s">
        <v>34</v>
      </c>
      <c r="R6" s="102" t="s">
        <v>35</v>
      </c>
    </row>
    <row r="7" spans="1:18" ht="12.75">
      <c r="A7" s="127"/>
      <c r="B7" s="125" t="s">
        <v>20</v>
      </c>
      <c r="C7" s="115" t="s">
        <v>33</v>
      </c>
      <c r="D7" s="116"/>
      <c r="E7" s="116"/>
      <c r="F7" s="131" t="s">
        <v>36</v>
      </c>
      <c r="G7" s="110" t="s">
        <v>33</v>
      </c>
      <c r="H7" s="111"/>
      <c r="I7" s="112"/>
      <c r="J7" s="112" t="s">
        <v>36</v>
      </c>
      <c r="K7" s="122" t="s">
        <v>33</v>
      </c>
      <c r="L7" s="123"/>
      <c r="M7" s="124"/>
      <c r="N7" s="133" t="s">
        <v>36</v>
      </c>
      <c r="O7" s="104" t="s">
        <v>33</v>
      </c>
      <c r="P7" s="105"/>
      <c r="Q7" s="106"/>
      <c r="R7" s="105" t="s">
        <v>36</v>
      </c>
    </row>
    <row r="8" spans="1:18" ht="15.75">
      <c r="A8" s="128">
        <v>1</v>
      </c>
      <c r="B8" s="5">
        <v>3</v>
      </c>
      <c r="C8" s="88">
        <v>1</v>
      </c>
      <c r="D8" s="117">
        <v>0.04</v>
      </c>
      <c r="E8" s="135">
        <f>B8/1*D8</f>
        <v>0.12</v>
      </c>
      <c r="F8" s="13">
        <v>0</v>
      </c>
      <c r="G8" s="88">
        <v>19</v>
      </c>
      <c r="H8" s="117">
        <v>0.7</v>
      </c>
      <c r="I8" s="135">
        <f>B8/1*H8</f>
        <v>2.0999999999999996</v>
      </c>
      <c r="J8" s="13">
        <v>2</v>
      </c>
      <c r="K8" s="88">
        <v>5</v>
      </c>
      <c r="L8" s="117">
        <v>0.19</v>
      </c>
      <c r="M8" s="135">
        <f>B8/1*L8</f>
        <v>0.5700000000000001</v>
      </c>
      <c r="N8" s="13">
        <v>1</v>
      </c>
      <c r="O8" s="88">
        <v>2</v>
      </c>
      <c r="P8" s="117">
        <v>0.07</v>
      </c>
      <c r="Q8" s="135">
        <f>B8/1*P8</f>
        <v>0.21000000000000002</v>
      </c>
      <c r="R8" s="163">
        <v>0</v>
      </c>
    </row>
    <row r="9" spans="1:18" ht="15.75">
      <c r="A9" s="128">
        <v>2</v>
      </c>
      <c r="B9" s="5">
        <v>6</v>
      </c>
      <c r="C9" s="88">
        <v>1</v>
      </c>
      <c r="D9" s="117">
        <v>0.02</v>
      </c>
      <c r="E9" s="135">
        <f aca="true" t="shared" si="0" ref="E9:E18">B9/1*D9</f>
        <v>0.12</v>
      </c>
      <c r="F9" s="13">
        <v>0</v>
      </c>
      <c r="G9" s="88">
        <v>34</v>
      </c>
      <c r="H9" s="117">
        <v>0.69</v>
      </c>
      <c r="I9" s="135">
        <f aca="true" t="shared" si="1" ref="I9:I18">B9/1*H9</f>
        <v>4.14</v>
      </c>
      <c r="J9" s="13">
        <v>4</v>
      </c>
      <c r="K9" s="88">
        <v>6</v>
      </c>
      <c r="L9" s="117">
        <v>0.12</v>
      </c>
      <c r="M9" s="135">
        <f aca="true" t="shared" si="2" ref="M9:M18">B9/1*L9</f>
        <v>0.72</v>
      </c>
      <c r="N9" s="13">
        <v>1</v>
      </c>
      <c r="O9" s="88">
        <v>8</v>
      </c>
      <c r="P9" s="117">
        <v>0.16</v>
      </c>
      <c r="Q9" s="135">
        <f aca="true" t="shared" si="3" ref="Q9:Q18">B9/1*P9</f>
        <v>0.96</v>
      </c>
      <c r="R9" s="163">
        <v>1</v>
      </c>
    </row>
    <row r="10" spans="1:18" ht="15.75">
      <c r="A10" s="128">
        <v>3</v>
      </c>
      <c r="B10" s="5">
        <v>8</v>
      </c>
      <c r="C10" s="88">
        <v>4</v>
      </c>
      <c r="D10" s="117">
        <v>0.04</v>
      </c>
      <c r="E10" s="135">
        <f t="shared" si="0"/>
        <v>0.32</v>
      </c>
      <c r="F10" s="13">
        <v>1</v>
      </c>
      <c r="G10" s="88">
        <v>69</v>
      </c>
      <c r="H10" s="117">
        <v>0.75</v>
      </c>
      <c r="I10" s="135">
        <f t="shared" si="1"/>
        <v>6</v>
      </c>
      <c r="J10" s="13">
        <v>4</v>
      </c>
      <c r="K10" s="88">
        <v>13</v>
      </c>
      <c r="L10" s="117">
        <v>0.14</v>
      </c>
      <c r="M10" s="135">
        <f t="shared" si="2"/>
        <v>1.12</v>
      </c>
      <c r="N10" s="13">
        <v>2</v>
      </c>
      <c r="O10" s="88">
        <v>6</v>
      </c>
      <c r="P10" s="117">
        <v>0.07</v>
      </c>
      <c r="Q10" s="135">
        <f t="shared" si="3"/>
        <v>0.56</v>
      </c>
      <c r="R10" s="163">
        <v>1</v>
      </c>
    </row>
    <row r="11" spans="1:18" ht="15.75">
      <c r="A11" s="128">
        <v>4</v>
      </c>
      <c r="B11" s="5">
        <v>6</v>
      </c>
      <c r="C11" s="88">
        <v>6</v>
      </c>
      <c r="D11" s="117">
        <v>0.1</v>
      </c>
      <c r="E11" s="135">
        <f t="shared" si="0"/>
        <v>0.6000000000000001</v>
      </c>
      <c r="F11" s="13">
        <v>1</v>
      </c>
      <c r="G11" s="88">
        <v>36</v>
      </c>
      <c r="H11" s="117">
        <v>0.58</v>
      </c>
      <c r="I11" s="135">
        <f t="shared" si="1"/>
        <v>3.4799999999999995</v>
      </c>
      <c r="J11" s="13">
        <v>3</v>
      </c>
      <c r="K11" s="88">
        <v>17</v>
      </c>
      <c r="L11" s="117">
        <v>0.27</v>
      </c>
      <c r="M11" s="135">
        <f t="shared" si="2"/>
        <v>1.62</v>
      </c>
      <c r="N11" s="13">
        <v>1</v>
      </c>
      <c r="O11" s="88">
        <v>3</v>
      </c>
      <c r="P11" s="117">
        <v>0.05</v>
      </c>
      <c r="Q11" s="135">
        <f t="shared" si="3"/>
        <v>0.30000000000000004</v>
      </c>
      <c r="R11" s="163">
        <v>1</v>
      </c>
    </row>
    <row r="12" spans="1:18" ht="15.75">
      <c r="A12" s="128">
        <v>5</v>
      </c>
      <c r="B12" s="5">
        <v>7</v>
      </c>
      <c r="C12" s="88">
        <v>7</v>
      </c>
      <c r="D12" s="117">
        <v>0.1</v>
      </c>
      <c r="E12" s="135">
        <f t="shared" si="0"/>
        <v>0.7000000000000001</v>
      </c>
      <c r="F12" s="13">
        <v>1</v>
      </c>
      <c r="G12" s="88">
        <v>41</v>
      </c>
      <c r="H12" s="117">
        <v>0.58</v>
      </c>
      <c r="I12" s="135">
        <f t="shared" si="1"/>
        <v>4.06</v>
      </c>
      <c r="J12" s="13">
        <v>4</v>
      </c>
      <c r="K12" s="88">
        <v>14</v>
      </c>
      <c r="L12" s="117">
        <v>0.2</v>
      </c>
      <c r="M12" s="135">
        <f t="shared" si="2"/>
        <v>1.4000000000000001</v>
      </c>
      <c r="N12" s="13">
        <v>1</v>
      </c>
      <c r="O12" s="88">
        <v>9</v>
      </c>
      <c r="P12" s="117">
        <v>0.13</v>
      </c>
      <c r="Q12" s="135">
        <f t="shared" si="3"/>
        <v>0.91</v>
      </c>
      <c r="R12" s="163">
        <v>1</v>
      </c>
    </row>
    <row r="13" spans="1:18" ht="15.75">
      <c r="A13" s="128">
        <v>6</v>
      </c>
      <c r="B13" s="5">
        <v>5</v>
      </c>
      <c r="C13" s="88">
        <v>4</v>
      </c>
      <c r="D13" s="117">
        <v>0.12</v>
      </c>
      <c r="E13" s="135">
        <f t="shared" si="0"/>
        <v>0.6</v>
      </c>
      <c r="F13" s="13">
        <v>1</v>
      </c>
      <c r="G13" s="88">
        <v>27</v>
      </c>
      <c r="H13" s="117">
        <v>0.82</v>
      </c>
      <c r="I13" s="135">
        <f t="shared" si="1"/>
        <v>4.1</v>
      </c>
      <c r="J13" s="13">
        <v>4</v>
      </c>
      <c r="K13" s="88">
        <v>2</v>
      </c>
      <c r="L13" s="117">
        <v>0.06</v>
      </c>
      <c r="M13" s="135">
        <f t="shared" si="2"/>
        <v>0.3</v>
      </c>
      <c r="N13" s="13"/>
      <c r="O13" s="88">
        <v>0</v>
      </c>
      <c r="P13" s="117">
        <v>0</v>
      </c>
      <c r="Q13" s="135">
        <f t="shared" si="3"/>
        <v>0</v>
      </c>
      <c r="R13" s="163"/>
    </row>
    <row r="14" spans="1:18" ht="15.75">
      <c r="A14" s="128">
        <v>7</v>
      </c>
      <c r="B14" s="5">
        <v>2</v>
      </c>
      <c r="C14" s="88">
        <v>1</v>
      </c>
      <c r="D14" s="117">
        <v>0.07</v>
      </c>
      <c r="E14" s="135">
        <f t="shared" si="0"/>
        <v>0.14</v>
      </c>
      <c r="F14" s="13"/>
      <c r="G14" s="88">
        <v>10</v>
      </c>
      <c r="H14" s="117">
        <v>0.71</v>
      </c>
      <c r="I14" s="135">
        <f t="shared" si="1"/>
        <v>1.42</v>
      </c>
      <c r="J14" s="13">
        <v>2</v>
      </c>
      <c r="K14" s="88">
        <v>1</v>
      </c>
      <c r="L14" s="117">
        <v>0.07</v>
      </c>
      <c r="M14" s="135">
        <f t="shared" si="2"/>
        <v>0.14</v>
      </c>
      <c r="N14" s="13"/>
      <c r="O14" s="88">
        <v>2</v>
      </c>
      <c r="P14" s="117">
        <v>0.14</v>
      </c>
      <c r="Q14" s="135">
        <f t="shared" si="3"/>
        <v>0.28</v>
      </c>
      <c r="R14" s="163"/>
    </row>
    <row r="15" spans="1:18" ht="15.75">
      <c r="A15" s="128">
        <v>8</v>
      </c>
      <c r="B15" s="5">
        <v>6</v>
      </c>
      <c r="C15" s="88">
        <v>5</v>
      </c>
      <c r="D15" s="117">
        <v>0.08</v>
      </c>
      <c r="E15" s="135">
        <f t="shared" si="0"/>
        <v>0.48</v>
      </c>
      <c r="F15" s="13">
        <v>1</v>
      </c>
      <c r="G15" s="88">
        <v>40</v>
      </c>
      <c r="H15" s="117">
        <v>0.66</v>
      </c>
      <c r="I15" s="135">
        <f t="shared" si="1"/>
        <v>3.96</v>
      </c>
      <c r="J15" s="13">
        <v>3</v>
      </c>
      <c r="K15" s="88">
        <v>13</v>
      </c>
      <c r="L15" s="117">
        <v>0.21</v>
      </c>
      <c r="M15" s="135">
        <f t="shared" si="2"/>
        <v>1.26</v>
      </c>
      <c r="N15" s="13">
        <v>1</v>
      </c>
      <c r="O15" s="88">
        <v>3</v>
      </c>
      <c r="P15" s="117">
        <v>0.05</v>
      </c>
      <c r="Q15" s="135">
        <f t="shared" si="3"/>
        <v>0.30000000000000004</v>
      </c>
      <c r="R15" s="163">
        <v>1</v>
      </c>
    </row>
    <row r="16" spans="1:18" ht="15.75">
      <c r="A16" s="128">
        <v>9</v>
      </c>
      <c r="B16" s="5">
        <v>6</v>
      </c>
      <c r="C16" s="88">
        <v>1</v>
      </c>
      <c r="D16" s="117">
        <v>0.02</v>
      </c>
      <c r="E16" s="135">
        <f t="shared" si="0"/>
        <v>0.12</v>
      </c>
      <c r="F16" s="13"/>
      <c r="G16" s="88">
        <v>41</v>
      </c>
      <c r="H16" s="117">
        <v>0.75</v>
      </c>
      <c r="I16" s="135">
        <f t="shared" si="1"/>
        <v>4.5</v>
      </c>
      <c r="J16" s="13">
        <v>4</v>
      </c>
      <c r="K16" s="88">
        <v>11</v>
      </c>
      <c r="L16" s="117">
        <v>0.2</v>
      </c>
      <c r="M16" s="135">
        <f t="shared" si="2"/>
        <v>1.2000000000000002</v>
      </c>
      <c r="N16" s="13">
        <v>2</v>
      </c>
      <c r="O16" s="88">
        <v>2</v>
      </c>
      <c r="P16" s="117">
        <v>0.04</v>
      </c>
      <c r="Q16" s="135">
        <f t="shared" si="3"/>
        <v>0.24</v>
      </c>
      <c r="R16" s="163"/>
    </row>
    <row r="17" spans="1:18" ht="15.75">
      <c r="A17" s="128">
        <v>10</v>
      </c>
      <c r="B17" s="5">
        <v>5</v>
      </c>
      <c r="C17" s="88">
        <v>2</v>
      </c>
      <c r="D17" s="117">
        <v>0.05</v>
      </c>
      <c r="E17" s="135">
        <f t="shared" si="0"/>
        <v>0.25</v>
      </c>
      <c r="F17" s="13"/>
      <c r="G17" s="88">
        <v>29</v>
      </c>
      <c r="H17" s="117">
        <v>0.67</v>
      </c>
      <c r="I17" s="135">
        <f t="shared" si="1"/>
        <v>3.35</v>
      </c>
      <c r="J17" s="13">
        <v>3</v>
      </c>
      <c r="K17" s="88">
        <v>11</v>
      </c>
      <c r="L17" s="117">
        <v>0.26</v>
      </c>
      <c r="M17" s="135">
        <f t="shared" si="2"/>
        <v>1.3</v>
      </c>
      <c r="N17" s="13">
        <v>2</v>
      </c>
      <c r="O17" s="88">
        <v>1</v>
      </c>
      <c r="P17" s="117">
        <v>0.02</v>
      </c>
      <c r="Q17" s="135">
        <f t="shared" si="3"/>
        <v>0.1</v>
      </c>
      <c r="R17" s="163"/>
    </row>
    <row r="18" spans="1:18" ht="16.5" thickBot="1">
      <c r="A18" s="129">
        <v>11</v>
      </c>
      <c r="B18" s="5">
        <v>4</v>
      </c>
      <c r="C18" s="168" t="s">
        <v>47</v>
      </c>
      <c r="D18" s="118">
        <v>0</v>
      </c>
      <c r="E18" s="136">
        <f t="shared" si="0"/>
        <v>0</v>
      </c>
      <c r="F18" s="137"/>
      <c r="G18" s="168" t="s">
        <v>47</v>
      </c>
      <c r="H18" s="118">
        <v>0.92</v>
      </c>
      <c r="I18" s="136">
        <f t="shared" si="1"/>
        <v>3.68</v>
      </c>
      <c r="J18" s="162">
        <v>3</v>
      </c>
      <c r="K18" s="168" t="s">
        <v>47</v>
      </c>
      <c r="L18" s="118">
        <v>0.08</v>
      </c>
      <c r="M18" s="136">
        <f t="shared" si="2"/>
        <v>0.32</v>
      </c>
      <c r="N18" s="162">
        <v>1</v>
      </c>
      <c r="O18" s="168" t="s">
        <v>47</v>
      </c>
      <c r="P18" s="118">
        <v>0</v>
      </c>
      <c r="Q18" s="136">
        <f t="shared" si="3"/>
        <v>0</v>
      </c>
      <c r="R18" s="164"/>
    </row>
    <row r="19" ht="13.5" thickTop="1">
      <c r="B19" s="13"/>
    </row>
    <row r="23" ht="15.75">
      <c r="A23" s="87" t="s">
        <v>5</v>
      </c>
    </row>
    <row r="24" spans="3:18" ht="12.75">
      <c r="C24" s="89" t="s">
        <v>28</v>
      </c>
      <c r="D24" s="90"/>
      <c r="E24" s="91"/>
      <c r="F24" s="90"/>
      <c r="G24" s="92" t="s">
        <v>31</v>
      </c>
      <c r="H24" s="93"/>
      <c r="I24" s="94"/>
      <c r="J24" s="93"/>
      <c r="K24" s="95" t="s">
        <v>30</v>
      </c>
      <c r="L24" s="96"/>
      <c r="M24" s="97"/>
      <c r="N24" s="96"/>
      <c r="O24" s="98" t="s">
        <v>29</v>
      </c>
      <c r="P24" s="99"/>
      <c r="Q24" s="100"/>
      <c r="R24" s="134"/>
    </row>
    <row r="25" spans="1:18" ht="12.75">
      <c r="A25" s="126" t="s">
        <v>32</v>
      </c>
      <c r="B25" s="80" t="s">
        <v>26</v>
      </c>
      <c r="C25" s="113" t="s">
        <v>27</v>
      </c>
      <c r="D25" s="114" t="s">
        <v>2</v>
      </c>
      <c r="E25" s="114" t="s">
        <v>34</v>
      </c>
      <c r="F25" s="130" t="s">
        <v>35</v>
      </c>
      <c r="G25" s="107" t="s">
        <v>27</v>
      </c>
      <c r="H25" s="108" t="s">
        <v>2</v>
      </c>
      <c r="I25" s="109" t="s">
        <v>34</v>
      </c>
      <c r="J25" s="109" t="s">
        <v>35</v>
      </c>
      <c r="K25" s="119" t="s">
        <v>27</v>
      </c>
      <c r="L25" s="120" t="s">
        <v>2</v>
      </c>
      <c r="M25" s="121" t="s">
        <v>34</v>
      </c>
      <c r="N25" s="132" t="s">
        <v>35</v>
      </c>
      <c r="O25" s="101" t="s">
        <v>27</v>
      </c>
      <c r="P25" s="102" t="s">
        <v>2</v>
      </c>
      <c r="Q25" s="103" t="s">
        <v>34</v>
      </c>
      <c r="R25" s="102" t="s">
        <v>35</v>
      </c>
    </row>
    <row r="26" spans="1:18" ht="12.75">
      <c r="A26" s="127"/>
      <c r="B26" s="125" t="s">
        <v>20</v>
      </c>
      <c r="C26" s="115" t="s">
        <v>33</v>
      </c>
      <c r="D26" s="116"/>
      <c r="E26" s="116"/>
      <c r="F26" s="131" t="s">
        <v>36</v>
      </c>
      <c r="G26" s="110" t="s">
        <v>33</v>
      </c>
      <c r="H26" s="111"/>
      <c r="I26" s="112"/>
      <c r="J26" s="112" t="s">
        <v>36</v>
      </c>
      <c r="K26" s="122" t="s">
        <v>33</v>
      </c>
      <c r="L26" s="123"/>
      <c r="M26" s="124"/>
      <c r="N26" s="133" t="s">
        <v>36</v>
      </c>
      <c r="O26" s="104" t="s">
        <v>33</v>
      </c>
      <c r="P26" s="105"/>
      <c r="Q26" s="106"/>
      <c r="R26" s="105" t="s">
        <v>36</v>
      </c>
    </row>
    <row r="27" spans="1:18" ht="15.75">
      <c r="A27" s="75">
        <v>1</v>
      </c>
      <c r="B27" s="3"/>
      <c r="C27" s="88"/>
      <c r="D27" s="117"/>
      <c r="E27" s="135">
        <f>B27/1*D27</f>
        <v>0</v>
      </c>
      <c r="F27" s="13"/>
      <c r="G27" s="88"/>
      <c r="H27" s="117"/>
      <c r="I27" s="135">
        <f>B27/1*H27</f>
        <v>0</v>
      </c>
      <c r="J27" s="14"/>
      <c r="K27" s="88"/>
      <c r="L27" s="117"/>
      <c r="M27" s="135">
        <f>B27/1*L27</f>
        <v>0</v>
      </c>
      <c r="N27" s="13"/>
      <c r="O27" s="88"/>
      <c r="P27" s="117"/>
      <c r="Q27" s="135">
        <f>B27/1*P27</f>
        <v>0</v>
      </c>
      <c r="R27" s="163"/>
    </row>
    <row r="28" spans="1:18" ht="15.75">
      <c r="A28" s="75">
        <v>2</v>
      </c>
      <c r="B28" s="5">
        <v>2</v>
      </c>
      <c r="C28" s="88">
        <v>1</v>
      </c>
      <c r="D28" s="117">
        <v>0.12</v>
      </c>
      <c r="E28" s="135">
        <f aca="true" t="shared" si="4" ref="E28:E37">B28/1*D28</f>
        <v>0.24</v>
      </c>
      <c r="F28" s="13"/>
      <c r="G28" s="88">
        <v>7</v>
      </c>
      <c r="H28" s="117">
        <v>0.76</v>
      </c>
      <c r="I28" s="135">
        <f aca="true" t="shared" si="5" ref="I28:I37">B28/1*H28</f>
        <v>1.52</v>
      </c>
      <c r="J28" s="13">
        <v>2</v>
      </c>
      <c r="K28" s="88"/>
      <c r="L28" s="117"/>
      <c r="M28" s="135">
        <f aca="true" t="shared" si="6" ref="M28:M37">B28/1*L28</f>
        <v>0</v>
      </c>
      <c r="N28" s="13"/>
      <c r="O28" s="88">
        <v>1</v>
      </c>
      <c r="P28" s="117">
        <v>0.12</v>
      </c>
      <c r="Q28" s="135">
        <f aca="true" t="shared" si="7" ref="Q28:Q37">B28/1*P28</f>
        <v>0.24</v>
      </c>
      <c r="R28" s="163"/>
    </row>
    <row r="29" spans="1:18" ht="15.75">
      <c r="A29" s="128">
        <v>3</v>
      </c>
      <c r="B29" s="5">
        <v>3</v>
      </c>
      <c r="C29" s="88">
        <v>3</v>
      </c>
      <c r="D29" s="117">
        <v>0.12</v>
      </c>
      <c r="E29" s="135">
        <f t="shared" si="4"/>
        <v>0.36</v>
      </c>
      <c r="F29" s="13">
        <v>1</v>
      </c>
      <c r="G29" s="88">
        <v>19</v>
      </c>
      <c r="H29" s="117">
        <v>0.73</v>
      </c>
      <c r="I29" s="135">
        <f t="shared" si="5"/>
        <v>2.19</v>
      </c>
      <c r="J29" s="13">
        <v>1</v>
      </c>
      <c r="K29" s="88">
        <v>3</v>
      </c>
      <c r="L29" s="117">
        <v>0.12</v>
      </c>
      <c r="M29" s="135">
        <f t="shared" si="6"/>
        <v>0.36</v>
      </c>
      <c r="N29" s="13">
        <v>1</v>
      </c>
      <c r="O29" s="88">
        <v>1</v>
      </c>
      <c r="P29" s="117">
        <v>0.04</v>
      </c>
      <c r="Q29" s="135">
        <f t="shared" si="7"/>
        <v>0.12</v>
      </c>
      <c r="R29" s="163"/>
    </row>
    <row r="30" spans="1:18" ht="15.75">
      <c r="A30" s="128">
        <v>4</v>
      </c>
      <c r="B30" s="5">
        <v>3</v>
      </c>
      <c r="C30" s="88">
        <v>2</v>
      </c>
      <c r="D30" s="117">
        <v>0.08</v>
      </c>
      <c r="E30" s="135">
        <f t="shared" si="4"/>
        <v>0.24</v>
      </c>
      <c r="F30" s="13"/>
      <c r="G30" s="88">
        <v>17</v>
      </c>
      <c r="H30" s="117">
        <v>0.68</v>
      </c>
      <c r="I30" s="135">
        <f t="shared" si="5"/>
        <v>2.04</v>
      </c>
      <c r="J30" s="13">
        <v>2</v>
      </c>
      <c r="K30" s="88">
        <v>4</v>
      </c>
      <c r="L30" s="117">
        <v>0.16</v>
      </c>
      <c r="M30" s="135">
        <f t="shared" si="6"/>
        <v>0.48</v>
      </c>
      <c r="N30" s="13">
        <v>1</v>
      </c>
      <c r="O30" s="88">
        <v>2</v>
      </c>
      <c r="P30" s="117">
        <v>0.08</v>
      </c>
      <c r="Q30" s="135">
        <f t="shared" si="7"/>
        <v>0.24</v>
      </c>
      <c r="R30" s="163"/>
    </row>
    <row r="31" spans="1:18" ht="15.75">
      <c r="A31" s="128">
        <v>5</v>
      </c>
      <c r="B31" s="5">
        <v>3</v>
      </c>
      <c r="C31" s="88">
        <v>2</v>
      </c>
      <c r="D31" s="117">
        <v>0.08</v>
      </c>
      <c r="E31" s="135">
        <f t="shared" si="4"/>
        <v>0.24</v>
      </c>
      <c r="F31" s="13"/>
      <c r="G31" s="88">
        <v>13</v>
      </c>
      <c r="H31" s="117">
        <v>0.54</v>
      </c>
      <c r="I31" s="135">
        <f t="shared" si="5"/>
        <v>1.62</v>
      </c>
      <c r="J31" s="13">
        <v>1</v>
      </c>
      <c r="K31" s="88">
        <v>6</v>
      </c>
      <c r="L31" s="117">
        <v>0.25</v>
      </c>
      <c r="M31" s="135">
        <f t="shared" si="6"/>
        <v>0.75</v>
      </c>
      <c r="N31" s="13">
        <v>1</v>
      </c>
      <c r="O31" s="88">
        <v>3</v>
      </c>
      <c r="P31" s="117">
        <v>0.13</v>
      </c>
      <c r="Q31" s="135">
        <f t="shared" si="7"/>
        <v>0.39</v>
      </c>
      <c r="R31" s="163">
        <v>1</v>
      </c>
    </row>
    <row r="32" spans="1:18" ht="15.75">
      <c r="A32" s="75">
        <v>6</v>
      </c>
      <c r="B32" s="5"/>
      <c r="C32" s="88"/>
      <c r="D32" s="117"/>
      <c r="E32" s="135">
        <f t="shared" si="4"/>
        <v>0</v>
      </c>
      <c r="F32" s="13"/>
      <c r="G32" s="88"/>
      <c r="H32" s="117"/>
      <c r="I32" s="135">
        <f t="shared" si="5"/>
        <v>0</v>
      </c>
      <c r="J32" s="13"/>
      <c r="K32" s="88"/>
      <c r="L32" s="117"/>
      <c r="M32" s="135">
        <f t="shared" si="6"/>
        <v>0</v>
      </c>
      <c r="N32" s="13"/>
      <c r="O32" s="88"/>
      <c r="P32" s="117"/>
      <c r="Q32" s="135">
        <f t="shared" si="7"/>
        <v>0</v>
      </c>
      <c r="R32" s="163"/>
    </row>
    <row r="33" spans="1:18" ht="15.75">
      <c r="A33" s="75">
        <v>7</v>
      </c>
      <c r="B33" s="5"/>
      <c r="C33" s="88"/>
      <c r="D33" s="117"/>
      <c r="E33" s="135">
        <f t="shared" si="4"/>
        <v>0</v>
      </c>
      <c r="F33" s="13"/>
      <c r="G33" s="88"/>
      <c r="H33" s="117"/>
      <c r="I33" s="135">
        <f t="shared" si="5"/>
        <v>0</v>
      </c>
      <c r="J33" s="13"/>
      <c r="K33" s="88"/>
      <c r="L33" s="117"/>
      <c r="M33" s="135">
        <f t="shared" si="6"/>
        <v>0</v>
      </c>
      <c r="N33" s="13"/>
      <c r="O33" s="88"/>
      <c r="P33" s="117"/>
      <c r="Q33" s="135">
        <f t="shared" si="7"/>
        <v>0</v>
      </c>
      <c r="R33" s="163"/>
    </row>
    <row r="34" spans="1:18" ht="15.75">
      <c r="A34" s="75">
        <v>8</v>
      </c>
      <c r="B34" s="5">
        <v>3</v>
      </c>
      <c r="C34" s="88"/>
      <c r="D34" s="117"/>
      <c r="E34" s="135">
        <f t="shared" si="4"/>
        <v>0</v>
      </c>
      <c r="F34" s="13"/>
      <c r="G34" s="88">
        <v>13</v>
      </c>
      <c r="H34" s="117">
        <v>0.68</v>
      </c>
      <c r="I34" s="135">
        <f t="shared" si="5"/>
        <v>2.04</v>
      </c>
      <c r="J34" s="13">
        <v>2</v>
      </c>
      <c r="K34" s="88">
        <v>6</v>
      </c>
      <c r="L34" s="117">
        <v>0.32</v>
      </c>
      <c r="M34" s="135">
        <f t="shared" si="6"/>
        <v>0.96</v>
      </c>
      <c r="N34" s="13">
        <v>1</v>
      </c>
      <c r="O34" s="88"/>
      <c r="P34" s="117"/>
      <c r="Q34" s="135">
        <f t="shared" si="7"/>
        <v>0</v>
      </c>
      <c r="R34" s="163"/>
    </row>
    <row r="35" spans="1:18" ht="15.75">
      <c r="A35" s="128">
        <v>9</v>
      </c>
      <c r="B35" s="5">
        <v>3</v>
      </c>
      <c r="C35" s="88">
        <v>3</v>
      </c>
      <c r="D35" s="117">
        <v>0.16</v>
      </c>
      <c r="E35" s="135">
        <f t="shared" si="4"/>
        <v>0.48</v>
      </c>
      <c r="F35" s="13">
        <v>1</v>
      </c>
      <c r="G35" s="88">
        <v>10</v>
      </c>
      <c r="H35" s="117">
        <v>0.53</v>
      </c>
      <c r="I35" s="135">
        <f t="shared" si="5"/>
        <v>1.59</v>
      </c>
      <c r="J35" s="13">
        <v>1</v>
      </c>
      <c r="K35" s="88">
        <v>6</v>
      </c>
      <c r="L35" s="117">
        <v>0.32</v>
      </c>
      <c r="M35" s="135">
        <f t="shared" si="6"/>
        <v>0.96</v>
      </c>
      <c r="N35" s="13">
        <v>1</v>
      </c>
      <c r="O35" s="88"/>
      <c r="P35" s="117"/>
      <c r="Q35" s="135">
        <f t="shared" si="7"/>
        <v>0</v>
      </c>
      <c r="R35" s="163"/>
    </row>
    <row r="36" spans="1:18" ht="15.75">
      <c r="A36" s="128">
        <v>10</v>
      </c>
      <c r="B36" s="172">
        <v>3</v>
      </c>
      <c r="C36" s="88">
        <v>2</v>
      </c>
      <c r="D36" s="117">
        <v>0.13</v>
      </c>
      <c r="E36" s="135">
        <f t="shared" si="4"/>
        <v>0.39</v>
      </c>
      <c r="F36" s="13"/>
      <c r="G36" s="88">
        <v>11</v>
      </c>
      <c r="H36" s="117">
        <v>0.69</v>
      </c>
      <c r="I36" s="135">
        <f t="shared" si="5"/>
        <v>2.07</v>
      </c>
      <c r="J36" s="13">
        <v>2</v>
      </c>
      <c r="K36" s="88">
        <v>3</v>
      </c>
      <c r="L36" s="117">
        <v>0.19</v>
      </c>
      <c r="M36" s="135">
        <f t="shared" si="6"/>
        <v>0.5700000000000001</v>
      </c>
      <c r="N36" s="13">
        <v>1</v>
      </c>
      <c r="O36" s="88"/>
      <c r="P36" s="117"/>
      <c r="Q36" s="135">
        <f t="shared" si="7"/>
        <v>0</v>
      </c>
      <c r="R36" s="163"/>
    </row>
    <row r="37" spans="1:18" ht="16.5" thickBot="1">
      <c r="A37" s="129">
        <v>11</v>
      </c>
      <c r="B37" s="5">
        <v>3</v>
      </c>
      <c r="C37" s="168" t="s">
        <v>47</v>
      </c>
      <c r="D37" s="118"/>
      <c r="E37" s="136">
        <f t="shared" si="4"/>
        <v>0</v>
      </c>
      <c r="F37" s="137"/>
      <c r="G37" s="168" t="s">
        <v>47</v>
      </c>
      <c r="H37" s="118">
        <v>0.9</v>
      </c>
      <c r="I37" s="136">
        <f t="shared" si="5"/>
        <v>2.7</v>
      </c>
      <c r="J37" s="162">
        <v>2</v>
      </c>
      <c r="K37" s="168" t="s">
        <v>47</v>
      </c>
      <c r="L37" s="118">
        <v>0.1</v>
      </c>
      <c r="M37" s="136">
        <f t="shared" si="6"/>
        <v>0.30000000000000004</v>
      </c>
      <c r="N37" s="162"/>
      <c r="O37" s="168" t="s">
        <v>47</v>
      </c>
      <c r="P37" s="118"/>
      <c r="Q37" s="136">
        <f t="shared" si="7"/>
        <v>0</v>
      </c>
      <c r="R37" s="164"/>
    </row>
    <row r="38" ht="13.5" thickTop="1"/>
  </sheetData>
  <printOptions/>
  <pageMargins left="0.75" right="0.75" top="1" bottom="1" header="0.5" footer="0.5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D22" sqref="D22"/>
    </sheetView>
  </sheetViews>
  <sheetFormatPr defaultColWidth="11.421875" defaultRowHeight="12.75"/>
  <cols>
    <col min="1" max="1" width="10.00390625" style="0" customWidth="1"/>
    <col min="2" max="2" width="9.140625" style="0" customWidth="1"/>
    <col min="3" max="3" width="12.00390625" style="0" customWidth="1"/>
    <col min="4" max="4" width="10.421875" style="0" customWidth="1"/>
    <col min="5" max="5" width="10.00390625" style="0" customWidth="1"/>
    <col min="6" max="6" width="10.140625" style="0" customWidth="1"/>
    <col min="7" max="7" width="11.7109375" style="0" customWidth="1"/>
    <col min="8" max="8" width="9.8515625" style="0" customWidth="1"/>
    <col min="9" max="16384" width="9.140625" style="0" customWidth="1"/>
  </cols>
  <sheetData>
    <row r="1" spans="1:6" ht="12.75">
      <c r="A1" s="1" t="s">
        <v>53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65" t="s">
        <v>0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7" ht="12.75">
      <c r="A5" s="3"/>
      <c r="B5" s="4"/>
      <c r="C5" s="85" t="s">
        <v>58</v>
      </c>
      <c r="D5" s="77"/>
      <c r="E5" s="85">
        <v>0.3</v>
      </c>
      <c r="F5" s="167"/>
      <c r="G5" s="14"/>
    </row>
    <row r="6" spans="1:7" ht="12.75">
      <c r="A6" s="82" t="s">
        <v>1</v>
      </c>
      <c r="B6" s="83" t="s">
        <v>20</v>
      </c>
      <c r="C6" s="84" t="s">
        <v>21</v>
      </c>
      <c r="D6" s="83" t="s">
        <v>23</v>
      </c>
      <c r="E6" s="84" t="s">
        <v>22</v>
      </c>
      <c r="F6" s="82" t="s">
        <v>23</v>
      </c>
      <c r="G6" s="14"/>
    </row>
    <row r="7" spans="1:7" ht="15.75">
      <c r="A7" s="3">
        <v>1</v>
      </c>
      <c r="B7" s="60">
        <v>12</v>
      </c>
      <c r="C7" s="79">
        <f aca="true" t="shared" si="0" ref="C7:C17">B7*70/100</f>
        <v>8.4</v>
      </c>
      <c r="D7" s="78">
        <v>9</v>
      </c>
      <c r="E7" s="79">
        <f>B7*30/100</f>
        <v>3.6</v>
      </c>
      <c r="F7" s="5">
        <v>3</v>
      </c>
      <c r="G7" s="14"/>
    </row>
    <row r="8" spans="1:7" ht="15.75">
      <c r="A8" s="3">
        <v>2</v>
      </c>
      <c r="B8" s="170">
        <v>20</v>
      </c>
      <c r="C8" s="79">
        <f t="shared" si="0"/>
        <v>14</v>
      </c>
      <c r="D8" s="78">
        <v>14</v>
      </c>
      <c r="E8" s="79">
        <f aca="true" t="shared" si="1" ref="E8:E17">B8*30/100</f>
        <v>6</v>
      </c>
      <c r="F8" s="5">
        <v>6</v>
      </c>
      <c r="G8" s="14"/>
    </row>
    <row r="9" spans="1:7" ht="15.75">
      <c r="A9" s="3">
        <v>3</v>
      </c>
      <c r="B9" s="35">
        <v>28</v>
      </c>
      <c r="C9" s="79">
        <f t="shared" si="0"/>
        <v>19.6</v>
      </c>
      <c r="D9" s="78">
        <v>20</v>
      </c>
      <c r="E9" s="79">
        <f t="shared" si="1"/>
        <v>8.4</v>
      </c>
      <c r="F9" s="5">
        <v>8</v>
      </c>
      <c r="G9" s="14"/>
    </row>
    <row r="10" spans="1:7" ht="15.75">
      <c r="A10" s="3">
        <v>4</v>
      </c>
      <c r="B10" s="35">
        <v>20</v>
      </c>
      <c r="C10" s="79">
        <f t="shared" si="0"/>
        <v>14</v>
      </c>
      <c r="D10" s="78">
        <v>14</v>
      </c>
      <c r="E10" s="79">
        <f t="shared" si="1"/>
        <v>6</v>
      </c>
      <c r="F10" s="5">
        <v>6</v>
      </c>
      <c r="G10" s="14"/>
    </row>
    <row r="11" spans="1:7" ht="16.5" thickBot="1">
      <c r="A11" s="3">
        <v>5</v>
      </c>
      <c r="B11" s="44">
        <v>24</v>
      </c>
      <c r="C11" s="79">
        <f t="shared" si="0"/>
        <v>16.8</v>
      </c>
      <c r="D11" s="78">
        <v>17</v>
      </c>
      <c r="E11" s="79">
        <f t="shared" si="1"/>
        <v>7.2</v>
      </c>
      <c r="F11" s="5">
        <v>7</v>
      </c>
      <c r="G11" s="14"/>
    </row>
    <row r="12" spans="1:7" ht="16.5" thickTop="1">
      <c r="A12" s="3">
        <v>6</v>
      </c>
      <c r="B12" s="66">
        <v>16</v>
      </c>
      <c r="C12" s="79">
        <f t="shared" si="0"/>
        <v>11.2</v>
      </c>
      <c r="D12" s="78">
        <v>11</v>
      </c>
      <c r="E12" s="79">
        <f t="shared" si="1"/>
        <v>4.8</v>
      </c>
      <c r="F12" s="5">
        <v>5</v>
      </c>
      <c r="G12" s="14"/>
    </row>
    <row r="13" spans="1:7" ht="15.75">
      <c r="A13" s="3">
        <v>7</v>
      </c>
      <c r="B13" s="60">
        <v>8</v>
      </c>
      <c r="C13" s="79">
        <f t="shared" si="0"/>
        <v>5.6</v>
      </c>
      <c r="D13" s="78">
        <v>6</v>
      </c>
      <c r="E13" s="79">
        <f t="shared" si="1"/>
        <v>2.4</v>
      </c>
      <c r="F13" s="5">
        <v>2</v>
      </c>
      <c r="G13" s="14"/>
    </row>
    <row r="14" spans="1:7" ht="15.75">
      <c r="A14" s="3">
        <v>8</v>
      </c>
      <c r="B14" s="35">
        <v>20</v>
      </c>
      <c r="C14" s="79">
        <f t="shared" si="0"/>
        <v>14</v>
      </c>
      <c r="D14" s="78">
        <v>14</v>
      </c>
      <c r="E14" s="79">
        <f t="shared" si="1"/>
        <v>6</v>
      </c>
      <c r="F14" s="5">
        <v>6</v>
      </c>
      <c r="G14" s="14"/>
    </row>
    <row r="15" spans="1:7" ht="15.75">
      <c r="A15" s="3">
        <v>9</v>
      </c>
      <c r="B15" s="35">
        <v>20</v>
      </c>
      <c r="C15" s="79">
        <f t="shared" si="0"/>
        <v>14</v>
      </c>
      <c r="D15" s="78">
        <v>14</v>
      </c>
      <c r="E15" s="79">
        <f t="shared" si="1"/>
        <v>6</v>
      </c>
      <c r="F15" s="5">
        <v>6</v>
      </c>
      <c r="G15" s="14"/>
    </row>
    <row r="16" spans="1:7" ht="15.75">
      <c r="A16" s="3">
        <v>10</v>
      </c>
      <c r="B16" s="65">
        <v>16</v>
      </c>
      <c r="C16" s="79">
        <f t="shared" si="0"/>
        <v>11.2</v>
      </c>
      <c r="D16" s="78">
        <v>11</v>
      </c>
      <c r="E16" s="79">
        <f t="shared" si="1"/>
        <v>4.8</v>
      </c>
      <c r="F16" s="5">
        <v>5</v>
      </c>
      <c r="G16" s="14"/>
    </row>
    <row r="17" spans="1:7" ht="15.75">
      <c r="A17" s="3">
        <v>11</v>
      </c>
      <c r="B17" s="81">
        <v>12</v>
      </c>
      <c r="C17" s="79">
        <f t="shared" si="0"/>
        <v>8.4</v>
      </c>
      <c r="D17" s="78">
        <v>8</v>
      </c>
      <c r="E17" s="79">
        <f t="shared" si="1"/>
        <v>3.6</v>
      </c>
      <c r="F17" s="5">
        <v>4</v>
      </c>
      <c r="G17" s="14"/>
    </row>
    <row r="18" spans="2:6" ht="12.75">
      <c r="B18">
        <f>SUM(B7:B17)</f>
        <v>196</v>
      </c>
      <c r="D18">
        <f>SUM(D7:D17)</f>
        <v>138</v>
      </c>
      <c r="F18">
        <f>SUM(F7:F17)</f>
        <v>58</v>
      </c>
    </row>
    <row r="19" spans="1:6" ht="12.75">
      <c r="A19" s="165" t="s">
        <v>5</v>
      </c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3"/>
      <c r="B21" s="4"/>
      <c r="C21" s="85" t="s">
        <v>58</v>
      </c>
      <c r="D21" s="77"/>
      <c r="E21" s="85">
        <v>0.3</v>
      </c>
      <c r="F21" s="167"/>
    </row>
    <row r="22" spans="1:6" ht="12.75">
      <c r="A22" s="82" t="s">
        <v>1</v>
      </c>
      <c r="B22" s="83" t="s">
        <v>20</v>
      </c>
      <c r="C22" s="84" t="s">
        <v>21</v>
      </c>
      <c r="D22" s="83" t="s">
        <v>23</v>
      </c>
      <c r="E22" s="84" t="s">
        <v>22</v>
      </c>
      <c r="F22" s="82" t="s">
        <v>23</v>
      </c>
    </row>
    <row r="23" spans="1:6" ht="15.75">
      <c r="A23" s="86">
        <v>1</v>
      </c>
      <c r="B23" s="73"/>
      <c r="C23" s="79"/>
      <c r="D23" s="4"/>
      <c r="E23" s="79"/>
      <c r="F23" s="3"/>
    </row>
    <row r="24" spans="1:6" ht="15.75">
      <c r="A24" s="86">
        <v>2</v>
      </c>
      <c r="B24" s="66">
        <v>6</v>
      </c>
      <c r="C24" s="79">
        <f>B24*70/100</f>
        <v>4.2</v>
      </c>
      <c r="D24" s="78">
        <v>4</v>
      </c>
      <c r="E24" s="79">
        <f>6*30/100</f>
        <v>1.8</v>
      </c>
      <c r="F24" s="5">
        <v>2</v>
      </c>
    </row>
    <row r="25" spans="1:6" ht="15.75">
      <c r="A25" s="3">
        <v>3</v>
      </c>
      <c r="B25" s="45">
        <v>12</v>
      </c>
      <c r="C25" s="79">
        <f>B25*70/100</f>
        <v>8.4</v>
      </c>
      <c r="D25" s="78">
        <v>9</v>
      </c>
      <c r="E25" s="79">
        <f>12*30/100</f>
        <v>3.6</v>
      </c>
      <c r="F25" s="5">
        <v>3</v>
      </c>
    </row>
    <row r="26" spans="1:6" ht="15.75">
      <c r="A26" s="3">
        <v>4</v>
      </c>
      <c r="B26" s="35">
        <v>12</v>
      </c>
      <c r="C26" s="79">
        <f>B26*70/100</f>
        <v>8.4</v>
      </c>
      <c r="D26" s="78">
        <v>9</v>
      </c>
      <c r="E26" s="79">
        <f>12*30/100</f>
        <v>3.6</v>
      </c>
      <c r="F26" s="5">
        <v>3</v>
      </c>
    </row>
    <row r="27" spans="1:6" ht="16.5" thickBot="1">
      <c r="A27" s="3">
        <v>5</v>
      </c>
      <c r="B27" s="44">
        <v>12</v>
      </c>
      <c r="C27" s="79">
        <f>B27*70/100</f>
        <v>8.4</v>
      </c>
      <c r="D27" s="78">
        <v>9</v>
      </c>
      <c r="E27" s="79">
        <f>12*30/100</f>
        <v>3.6</v>
      </c>
      <c r="F27" s="5">
        <v>3</v>
      </c>
    </row>
    <row r="28" spans="1:6" ht="16.5" thickTop="1">
      <c r="A28" s="86">
        <v>6</v>
      </c>
      <c r="B28" s="73"/>
      <c r="C28" s="79"/>
      <c r="D28" s="78"/>
      <c r="E28" s="79"/>
      <c r="F28" s="5"/>
    </row>
    <row r="29" spans="1:6" ht="15.75">
      <c r="A29" s="86">
        <v>7</v>
      </c>
      <c r="B29" s="75"/>
      <c r="C29" s="79"/>
      <c r="D29" s="78"/>
      <c r="E29" s="79"/>
      <c r="F29" s="5"/>
    </row>
    <row r="30" spans="1:6" ht="15.75">
      <c r="A30" s="86">
        <v>8</v>
      </c>
      <c r="B30" s="76">
        <v>10</v>
      </c>
      <c r="C30" s="79">
        <f>B30*70/100</f>
        <v>7</v>
      </c>
      <c r="D30" s="78">
        <v>7</v>
      </c>
      <c r="E30" s="79">
        <f>10*30/100</f>
        <v>3</v>
      </c>
      <c r="F30" s="5">
        <v>3</v>
      </c>
    </row>
    <row r="31" spans="1:6" ht="15.75">
      <c r="A31" s="3">
        <v>9</v>
      </c>
      <c r="B31" s="45">
        <v>8</v>
      </c>
      <c r="C31" s="79">
        <f>B31*70/100</f>
        <v>5.6</v>
      </c>
      <c r="D31" s="78">
        <v>5</v>
      </c>
      <c r="E31" s="79">
        <f>8*30/100</f>
        <v>2.4</v>
      </c>
      <c r="F31" s="5">
        <v>3</v>
      </c>
    </row>
    <row r="32" spans="1:6" ht="15.75">
      <c r="A32" s="17">
        <v>10</v>
      </c>
      <c r="B32" s="65">
        <v>8</v>
      </c>
      <c r="C32" s="79">
        <f>B32*70/100</f>
        <v>5.6</v>
      </c>
      <c r="D32" s="80">
        <v>5</v>
      </c>
      <c r="E32" s="79">
        <f>8*30/100</f>
        <v>2.4</v>
      </c>
      <c r="F32" s="172">
        <v>3</v>
      </c>
    </row>
    <row r="33" spans="1:6" ht="15.75">
      <c r="A33" s="3">
        <v>11</v>
      </c>
      <c r="B33" s="81">
        <v>8</v>
      </c>
      <c r="C33" s="79">
        <f>B33*70/100</f>
        <v>5.6</v>
      </c>
      <c r="D33" s="78">
        <v>5</v>
      </c>
      <c r="E33" s="79">
        <f>8*30/100</f>
        <v>2.4</v>
      </c>
      <c r="F33" s="5">
        <v>3</v>
      </c>
    </row>
    <row r="34" spans="4:6" ht="12.75">
      <c r="D34">
        <f>SUM(D23:D33)</f>
        <v>53</v>
      </c>
      <c r="F34">
        <f>SUM(F23:F33)</f>
        <v>23</v>
      </c>
    </row>
    <row r="35" spans="1:6" ht="15.75">
      <c r="A35" s="173"/>
      <c r="B35" s="174"/>
      <c r="C35" s="175"/>
      <c r="D35" s="174"/>
      <c r="E35" s="174"/>
      <c r="F35" s="174"/>
    </row>
    <row r="36" spans="1:6" ht="12.75">
      <c r="A36" s="174"/>
      <c r="B36" s="173"/>
      <c r="C36" s="173"/>
      <c r="D36" s="174"/>
      <c r="E36" s="174"/>
      <c r="F36" s="174"/>
    </row>
    <row r="37" spans="1:6" ht="12.75">
      <c r="A37" s="180" t="s">
        <v>59</v>
      </c>
      <c r="B37" s="181"/>
      <c r="C37" s="181"/>
      <c r="D37" s="37"/>
      <c r="E37" s="174"/>
      <c r="F37" s="174"/>
    </row>
    <row r="38" spans="1:6" ht="12.75">
      <c r="A38" s="174"/>
      <c r="B38" s="174"/>
      <c r="C38" s="174"/>
      <c r="D38" s="174"/>
      <c r="E38" s="174"/>
      <c r="F38" s="174"/>
    </row>
    <row r="39" spans="1:6" ht="20.25">
      <c r="A39" s="177" t="s">
        <v>60</v>
      </c>
      <c r="B39" s="178"/>
      <c r="C39" s="179"/>
      <c r="D39" s="174"/>
      <c r="E39" s="174"/>
      <c r="F39" s="174"/>
    </row>
    <row r="40" spans="1:6" ht="20.25">
      <c r="A40" s="173"/>
      <c r="B40" s="174"/>
      <c r="C40" s="174"/>
      <c r="D40" s="176"/>
      <c r="E40" s="174"/>
      <c r="F40" s="174"/>
    </row>
    <row r="44" spans="3:8" ht="12.75">
      <c r="C44" s="1"/>
      <c r="D44" s="1"/>
      <c r="E44" s="1"/>
      <c r="F44" s="1"/>
      <c r="G44" s="1"/>
      <c r="H44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Gael Marziou</cp:lastModifiedBy>
  <cp:lastPrinted>1999-02-16T21:15:41Z</cp:lastPrinted>
  <dcterms:created xsi:type="dcterms:W3CDTF">1996-11-05T10:16:36Z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